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50" windowWidth="19320" windowHeight="14520" tabRatio="953" activeTab="7"/>
  </bookViews>
  <sheets>
    <sheet name=" CPT 2012 agg.2014" sheetId="190" r:id="rId1"/>
    <sheet name="ANAS 2015" sheetId="187" r:id="rId2"/>
    <sheet name="ANALISI DI MERCATO" sheetId="188" r:id="rId3"/>
    <sheet name="BSIC-AM001" sheetId="165" r:id="rId4"/>
    <sheet name="BSIC-AM002" sheetId="164" r:id="rId5"/>
    <sheet name="BSIC-AM003" sheetId="163" r:id="rId6"/>
    <sheet name="TABELLA DI CORRISPONDENZA" sheetId="191" r:id="rId7"/>
    <sheet name="RIEPILOG PREZZI" sheetId="192" r:id="rId8"/>
    <sheet name="BSIC01.a-3C " sheetId="198" r:id="rId9"/>
    <sheet name="BSIC01.b-3C " sheetId="199" r:id="rId10"/>
    <sheet name="BSIC01.c-3C " sheetId="200" r:id="rId11"/>
    <sheet name="BSIC01.d-3C " sheetId="201" r:id="rId12"/>
    <sheet name="BSIC01.e-3C" sheetId="207" r:id="rId13"/>
    <sheet name="BSIC02.a-3C " sheetId="193" r:id="rId14"/>
    <sheet name="BSIC02.b-3C " sheetId="194" r:id="rId15"/>
    <sheet name="BSIC02.c-3C" sheetId="195" r:id="rId16"/>
    <sheet name="BSIC02.d-3C" sheetId="196" r:id="rId17"/>
    <sheet name="BSIC02.e-3C" sheetId="197" r:id="rId18"/>
    <sheet name="BSIC03.a-3C " sheetId="203" r:id="rId19"/>
    <sheet name="BSIC03.b-3C" sheetId="204" r:id="rId20"/>
    <sheet name="BSIC03.c-3C " sheetId="205" r:id="rId21"/>
    <sheet name="BSIC03.d-3C " sheetId="206" r:id="rId22"/>
    <sheet name="BSIC03.e-3C" sheetId="208" r:id="rId23"/>
    <sheet name="BSIC04.a-3C" sheetId="209" r:id="rId24"/>
    <sheet name="BSIC04.b-3C " sheetId="210" r:id="rId25"/>
    <sheet name="BSIC04.c-3C " sheetId="211" r:id="rId26"/>
    <sheet name="BSIC04.d-3C" sheetId="212" r:id="rId27"/>
    <sheet name="BSIC04.e-3C" sheetId="213" r:id="rId28"/>
    <sheet name="BSIC05.a-3C " sheetId="215" r:id="rId29"/>
    <sheet name="BSIC05.b-3C " sheetId="216" r:id="rId30"/>
    <sheet name="BSIC05.c-3C " sheetId="217" r:id="rId31"/>
    <sheet name="BSIC05.d-3C" sheetId="218" r:id="rId32"/>
    <sheet name="BSIC05.e-3C" sheetId="219" r:id="rId33"/>
    <sheet name="BSIC06.a-3C" sheetId="220" r:id="rId34"/>
    <sheet name="BSIC06.b-3C " sheetId="221" r:id="rId35"/>
    <sheet name="BSIC06.c-3C " sheetId="222" r:id="rId36"/>
    <sheet name="BSIC06.d-3C" sheetId="223" r:id="rId37"/>
    <sheet name="BSIC06.e-3C" sheetId="224" r:id="rId38"/>
    <sheet name="BSIC07.a-3C " sheetId="225" r:id="rId39"/>
    <sheet name="BSIC07.b-3C " sheetId="226" r:id="rId40"/>
    <sheet name="BSIC07.c-3C " sheetId="227" r:id="rId41"/>
    <sheet name="BSIC07.d-3C" sheetId="228" r:id="rId42"/>
    <sheet name="BSIC07.e-3C" sheetId="229" r:id="rId43"/>
    <sheet name="BSIC12.a-3C " sheetId="230" r:id="rId44"/>
    <sheet name="BSIC12.b-3C " sheetId="231" r:id="rId45"/>
    <sheet name="BSIC12.c-3C" sheetId="232" r:id="rId46"/>
    <sheet name="BSIC12.d-3C" sheetId="233" r:id="rId47"/>
    <sheet name="BSIC12.e-3C" sheetId="234" r:id="rId48"/>
    <sheet name="BSIC13.a-3C" sheetId="236" r:id="rId49"/>
    <sheet name="BSIC13.b-3C" sheetId="237" r:id="rId50"/>
    <sheet name="BSIC13.c-3C" sheetId="239" r:id="rId51"/>
    <sheet name="BSIC13.d-3C" sheetId="238" r:id="rId52"/>
    <sheet name="BSIC13.e-3C" sheetId="235" r:id="rId53"/>
    <sheet name="BSIC18.a-3C" sheetId="182" r:id="rId54"/>
    <sheet name="BSIC18.b-3C" sheetId="183" r:id="rId55"/>
    <sheet name="BSIC18.c-3C" sheetId="184" r:id="rId56"/>
    <sheet name="BSIC18.d-3C" sheetId="185" r:id="rId57"/>
    <sheet name="BSIC18.e-3C" sheetId="186" r:id="rId58"/>
  </sheets>
  <definedNames>
    <definedName name="_xlnm.Print_Area" localSheetId="8">'BSIC01.a-3C '!$B$1:$J$59</definedName>
    <definedName name="_xlnm.Print_Area" localSheetId="9">'BSIC01.b-3C '!$B$1:$I$53</definedName>
    <definedName name="_xlnm.Print_Area" localSheetId="10">'BSIC01.c-3C '!$B$1:$H$45</definedName>
    <definedName name="_xlnm.Print_Area" localSheetId="11">'BSIC01.d-3C '!$B$1:$H$47</definedName>
    <definedName name="_xlnm.Print_Area" localSheetId="13">'BSIC02.a-3C '!$B$1:$J$60</definedName>
    <definedName name="_xlnm.Print_Area" localSheetId="14">'BSIC02.b-3C '!$B$1:$I$53</definedName>
    <definedName name="_xlnm.Print_Area" localSheetId="15">'BSIC02.c-3C'!$B$1:$H$45</definedName>
    <definedName name="_xlnm.Print_Area" localSheetId="16">'BSIC02.d-3C'!$B$1:$H$48</definedName>
    <definedName name="_xlnm.Print_Area" localSheetId="17">'BSIC02.e-3C'!$B$1:$H$56</definedName>
    <definedName name="_xlnm.Print_Area" localSheetId="18">'BSIC03.a-3C '!$B$1:$J$59</definedName>
    <definedName name="_xlnm.Print_Area" localSheetId="19">'BSIC03.b-3C'!$B$1:$I$53</definedName>
    <definedName name="_xlnm.Print_Area" localSheetId="20">'BSIC03.c-3C '!$B$1:$H$45</definedName>
    <definedName name="_xlnm.Print_Area" localSheetId="21">'BSIC03.d-3C '!$B$1:$H$47</definedName>
    <definedName name="_xlnm.Print_Area" localSheetId="23">'BSIC04.a-3C'!$B$1:$J$60</definedName>
    <definedName name="_xlnm.Print_Area" localSheetId="24">'BSIC04.b-3C '!$B$1:$I$53</definedName>
    <definedName name="_xlnm.Print_Area" localSheetId="25">'BSIC04.c-3C '!$B$1:$H$45</definedName>
    <definedName name="_xlnm.Print_Area" localSheetId="26">'BSIC04.d-3C'!$B$1:$H$48</definedName>
    <definedName name="_xlnm.Print_Area" localSheetId="27">'BSIC04.e-3C'!$B$1:$H$55</definedName>
    <definedName name="_xlnm.Print_Area" localSheetId="28">'BSIC05.a-3C '!$B$1:$J$60</definedName>
    <definedName name="_xlnm.Print_Area" localSheetId="29">'BSIC05.b-3C '!$B$1:$I$53</definedName>
    <definedName name="_xlnm.Print_Area" localSheetId="30">'BSIC05.c-3C '!$B$1:$H$45</definedName>
    <definedName name="_xlnm.Print_Area" localSheetId="31">'BSIC05.d-3C'!$B$1:$H$48</definedName>
    <definedName name="_xlnm.Print_Area" localSheetId="32">'BSIC05.e-3C'!$B$1:$H$55</definedName>
    <definedName name="_xlnm.Print_Area" localSheetId="33">'BSIC06.a-3C'!$B$1:$J$60</definedName>
    <definedName name="_xlnm.Print_Area" localSheetId="34">'BSIC06.b-3C '!$B$1:$I$53</definedName>
    <definedName name="_xlnm.Print_Area" localSheetId="35">'BSIC06.c-3C '!$B$1:$H$45</definedName>
    <definedName name="_xlnm.Print_Area" localSheetId="36">'BSIC06.d-3C'!$B$1:$H$48</definedName>
    <definedName name="_xlnm.Print_Area" localSheetId="37">'BSIC06.e-3C'!$B$1:$H$55</definedName>
    <definedName name="_xlnm.Print_Area" localSheetId="38">'BSIC07.a-3C '!$B$1:$J$61</definedName>
    <definedName name="_xlnm.Print_Area" localSheetId="39">'BSIC07.b-3C '!$B$1:$I$56</definedName>
    <definedName name="_xlnm.Print_Area" localSheetId="40">'BSIC07.c-3C '!$B$1:$H$45</definedName>
    <definedName name="_xlnm.Print_Area" localSheetId="41">'BSIC07.d-3C'!$B$1:$H$48</definedName>
    <definedName name="_xlnm.Print_Area" localSheetId="42">'BSIC07.e-3C'!$B$1:$H$55</definedName>
    <definedName name="_xlnm.Print_Area" localSheetId="43">'BSIC12.a-3C '!$B$1:$J$61</definedName>
    <definedName name="_xlnm.Print_Area" localSheetId="44">'BSIC12.b-3C '!$B$1:$I$56</definedName>
    <definedName name="_xlnm.Print_Area" localSheetId="45">'BSIC12.c-3C'!$B$1:$H$45</definedName>
    <definedName name="_xlnm.Print_Area" localSheetId="46">'BSIC12.d-3C'!$B$1:$H$48</definedName>
    <definedName name="_xlnm.Print_Area" localSheetId="47">'BSIC12.e-3C'!$B$1:$H$55</definedName>
    <definedName name="_xlnm.Print_Area" localSheetId="53">'BSIC18.a-3C'!$B$1:$J$59</definedName>
    <definedName name="_xlnm.Print_Area" localSheetId="54">'BSIC18.b-3C'!$B$1:$I$53</definedName>
    <definedName name="_xlnm.Print_Area" localSheetId="55">'BSIC18.c-3C'!$B$1:$H$45</definedName>
    <definedName name="_xlnm.Print_Area" localSheetId="56">'BSIC18.d-3C'!$B$1:$H$47</definedName>
    <definedName name="_xlnm.Print_Area" localSheetId="57">'BSIC18.e-3C'!$B$1:$H$55</definedName>
  </definedNames>
  <calcPr calcId="152511"/>
</workbook>
</file>

<file path=xl/calcChain.xml><?xml version="1.0" encoding="utf-8"?>
<calcChain xmlns="http://schemas.openxmlformats.org/spreadsheetml/2006/main">
  <c r="E60" i="192" l="1"/>
  <c r="D60" i="192"/>
  <c r="C60" i="192"/>
  <c r="E59" i="192"/>
  <c r="D59" i="192"/>
  <c r="C59" i="192"/>
  <c r="E58" i="192"/>
  <c r="D58" i="192"/>
  <c r="C58" i="192"/>
  <c r="E57" i="192"/>
  <c r="D57" i="192"/>
  <c r="C57" i="192"/>
  <c r="E56" i="192"/>
  <c r="D56" i="192"/>
  <c r="C56" i="192"/>
  <c r="E33" i="234" l="1"/>
  <c r="E30" i="234"/>
  <c r="E41" i="232"/>
  <c r="E49" i="230"/>
  <c r="E48" i="230"/>
  <c r="E43" i="230" l="1"/>
  <c r="I48" i="230"/>
  <c r="J48" i="230" s="1"/>
  <c r="E47" i="230"/>
  <c r="E45" i="230"/>
  <c r="E44" i="230"/>
  <c r="I49" i="230" s="1"/>
  <c r="J49" i="230" s="1"/>
  <c r="H38" i="234"/>
  <c r="H53" i="234" s="1"/>
  <c r="G38" i="234"/>
  <c r="G33" i="234"/>
  <c r="H33" i="234" s="1"/>
  <c r="F33" i="234"/>
  <c r="D33" i="234"/>
  <c r="C33" i="234"/>
  <c r="B33" i="234"/>
  <c r="F30" i="234"/>
  <c r="G30" i="234"/>
  <c r="H30" i="234" s="1"/>
  <c r="D30" i="234"/>
  <c r="C30" i="234"/>
  <c r="B30" i="234"/>
  <c r="F23" i="234"/>
  <c r="E23" i="234"/>
  <c r="G23" i="234" s="1"/>
  <c r="H23" i="234" s="1"/>
  <c r="H25" i="234" s="1"/>
  <c r="D23" i="234"/>
  <c r="C23" i="234"/>
  <c r="B23" i="234"/>
  <c r="G45" i="233"/>
  <c r="H45" i="233" s="1"/>
  <c r="F45" i="233"/>
  <c r="D45" i="233"/>
  <c r="C45" i="233"/>
  <c r="B45" i="233"/>
  <c r="F44" i="233"/>
  <c r="E44" i="233"/>
  <c r="G44" i="233" s="1"/>
  <c r="H44" i="233" s="1"/>
  <c r="D44" i="233"/>
  <c r="C44" i="233"/>
  <c r="B44" i="233"/>
  <c r="F43" i="233"/>
  <c r="D43" i="233"/>
  <c r="C43" i="233"/>
  <c r="B43" i="233"/>
  <c r="F42" i="233"/>
  <c r="D42" i="233"/>
  <c r="C42" i="233"/>
  <c r="B42" i="233"/>
  <c r="F41" i="233"/>
  <c r="D41" i="233"/>
  <c r="C41" i="233"/>
  <c r="B41" i="233"/>
  <c r="H38" i="233"/>
  <c r="H27" i="233"/>
  <c r="F42" i="232"/>
  <c r="E42" i="232"/>
  <c r="G42" i="232" s="1"/>
  <c r="H42" i="232" s="1"/>
  <c r="D42" i="232"/>
  <c r="C42" i="232"/>
  <c r="B42" i="232"/>
  <c r="F41" i="232"/>
  <c r="G41" i="232"/>
  <c r="H41" i="232" s="1"/>
  <c r="H43" i="232" s="1"/>
  <c r="H45" i="232" s="1"/>
  <c r="D41" i="232"/>
  <c r="C41" i="232"/>
  <c r="B41" i="232"/>
  <c r="H38" i="232"/>
  <c r="H27" i="232"/>
  <c r="G49" i="231"/>
  <c r="F49" i="231"/>
  <c r="E49" i="231"/>
  <c r="H49" i="231" s="1"/>
  <c r="I49" i="231" s="1"/>
  <c r="D49" i="231"/>
  <c r="C49" i="231"/>
  <c r="B49" i="231"/>
  <c r="G48" i="231"/>
  <c r="F48" i="231"/>
  <c r="E48" i="231"/>
  <c r="H48" i="231" s="1"/>
  <c r="I48" i="231" s="1"/>
  <c r="D48" i="231"/>
  <c r="C48" i="231"/>
  <c r="B48" i="231"/>
  <c r="G47" i="231"/>
  <c r="F47" i="231"/>
  <c r="D47" i="231"/>
  <c r="C47" i="231"/>
  <c r="B47" i="231"/>
  <c r="G46" i="231"/>
  <c r="F46" i="231"/>
  <c r="E46" i="231"/>
  <c r="H46" i="231" s="1"/>
  <c r="I46" i="231" s="1"/>
  <c r="D46" i="231"/>
  <c r="C46" i="231"/>
  <c r="B46" i="231"/>
  <c r="F45" i="231"/>
  <c r="D45" i="231"/>
  <c r="C45" i="231"/>
  <c r="B45" i="231"/>
  <c r="F44" i="231"/>
  <c r="E44" i="231"/>
  <c r="H44" i="231" s="1"/>
  <c r="I44" i="231" s="1"/>
  <c r="D44" i="231"/>
  <c r="C44" i="231"/>
  <c r="B44" i="231"/>
  <c r="F43" i="231"/>
  <c r="D43" i="231"/>
  <c r="C43" i="231"/>
  <c r="B43" i="231"/>
  <c r="G42" i="231"/>
  <c r="F42" i="231"/>
  <c r="E42" i="231"/>
  <c r="H42" i="231" s="1"/>
  <c r="I42" i="231" s="1"/>
  <c r="D42" i="231"/>
  <c r="C42" i="231"/>
  <c r="B42" i="231"/>
  <c r="G41" i="231"/>
  <c r="F41" i="231"/>
  <c r="E41" i="231"/>
  <c r="H41" i="231" s="1"/>
  <c r="I41" i="231" s="1"/>
  <c r="D41" i="231"/>
  <c r="C41" i="231"/>
  <c r="B41" i="231"/>
  <c r="I38" i="231"/>
  <c r="I27" i="231"/>
  <c r="I53" i="230"/>
  <c r="J53" i="230" s="1"/>
  <c r="H53" i="230"/>
  <c r="D53" i="230"/>
  <c r="C53" i="230"/>
  <c r="B53" i="230"/>
  <c r="I52" i="230"/>
  <c r="F52" i="230"/>
  <c r="H52" i="230" s="1"/>
  <c r="J52" i="230" s="1"/>
  <c r="D52" i="230"/>
  <c r="C52" i="230"/>
  <c r="B52" i="230"/>
  <c r="I51" i="230"/>
  <c r="J51" i="230" s="1"/>
  <c r="H51" i="230"/>
  <c r="D51" i="230"/>
  <c r="C51" i="230"/>
  <c r="B51" i="230"/>
  <c r="I50" i="230"/>
  <c r="J50" i="230" s="1"/>
  <c r="H50" i="230"/>
  <c r="D50" i="230"/>
  <c r="C50" i="230"/>
  <c r="B50" i="230"/>
  <c r="H49" i="230"/>
  <c r="D49" i="230"/>
  <c r="C49" i="230"/>
  <c r="B49" i="230"/>
  <c r="H48" i="230"/>
  <c r="D48" i="230"/>
  <c r="C48" i="230"/>
  <c r="B48" i="230"/>
  <c r="H47" i="230"/>
  <c r="G47" i="230"/>
  <c r="F47" i="230"/>
  <c r="E45" i="231"/>
  <c r="H45" i="231" s="1"/>
  <c r="I45" i="231" s="1"/>
  <c r="D47" i="230"/>
  <c r="C47" i="230"/>
  <c r="B47" i="230"/>
  <c r="I46" i="230"/>
  <c r="J46" i="230" s="1"/>
  <c r="G46" i="230"/>
  <c r="F46" i="230"/>
  <c r="H46" i="230" s="1"/>
  <c r="E46" i="230"/>
  <c r="D46" i="230"/>
  <c r="C46" i="230"/>
  <c r="B46" i="230"/>
  <c r="G45" i="230"/>
  <c r="H45" i="230" s="1"/>
  <c r="F45" i="230"/>
  <c r="I45" i="230"/>
  <c r="J45" i="230" s="1"/>
  <c r="D45" i="230"/>
  <c r="C45" i="230"/>
  <c r="B45" i="230"/>
  <c r="I44" i="230"/>
  <c r="J44" i="230" s="1"/>
  <c r="H44" i="230"/>
  <c r="G44" i="230"/>
  <c r="F44" i="230"/>
  <c r="D44" i="230"/>
  <c r="C44" i="230"/>
  <c r="B44" i="230"/>
  <c r="H43" i="230"/>
  <c r="E42" i="233"/>
  <c r="G42" i="233" s="1"/>
  <c r="H42" i="233" s="1"/>
  <c r="D43" i="230"/>
  <c r="C43" i="230"/>
  <c r="B43" i="230"/>
  <c r="I42" i="230"/>
  <c r="J42" i="230" s="1"/>
  <c r="H42" i="230"/>
  <c r="G42" i="230"/>
  <c r="F42" i="230"/>
  <c r="E42" i="230"/>
  <c r="D42" i="230"/>
  <c r="C42" i="230"/>
  <c r="B42" i="230"/>
  <c r="I41" i="230"/>
  <c r="F41" i="230"/>
  <c r="H41" i="230" s="1"/>
  <c r="D41" i="230"/>
  <c r="C41" i="230"/>
  <c r="B41" i="230"/>
  <c r="J38" i="230"/>
  <c r="J27" i="230"/>
  <c r="E41" i="233" l="1"/>
  <c r="G41" i="233" s="1"/>
  <c r="H41" i="233" s="1"/>
  <c r="I43" i="230"/>
  <c r="J43" i="230" s="1"/>
  <c r="J41" i="230"/>
  <c r="J54" i="230" s="1"/>
  <c r="J56" i="230" s="1"/>
  <c r="H35" i="234"/>
  <c r="H55" i="234"/>
  <c r="I47" i="230"/>
  <c r="J47" i="230" s="1"/>
  <c r="E43" i="231"/>
  <c r="H43" i="231" s="1"/>
  <c r="I43" i="231" s="1"/>
  <c r="E43" i="233"/>
  <c r="G43" i="233" s="1"/>
  <c r="H43" i="233" s="1"/>
  <c r="E47" i="231"/>
  <c r="H47" i="231" s="1"/>
  <c r="I47" i="231" s="1"/>
  <c r="C42" i="182"/>
  <c r="B42" i="182"/>
  <c r="C42" i="225"/>
  <c r="B42" i="225"/>
  <c r="C42" i="220"/>
  <c r="B42" i="220"/>
  <c r="C42" i="215"/>
  <c r="B42" i="215"/>
  <c r="C42" i="209"/>
  <c r="B42" i="209"/>
  <c r="C42" i="203"/>
  <c r="B42" i="203"/>
  <c r="C42" i="193"/>
  <c r="B42" i="193"/>
  <c r="C42" i="198"/>
  <c r="B42" i="198"/>
  <c r="H46" i="233" l="1"/>
  <c r="H48" i="233" s="1"/>
  <c r="I50" i="231"/>
  <c r="I52" i="231" s="1"/>
  <c r="B35" i="192"/>
  <c r="E35" i="192" l="1"/>
  <c r="D35" i="192"/>
  <c r="D34" i="192"/>
  <c r="E33" i="192"/>
  <c r="D33" i="192"/>
  <c r="D32" i="192"/>
  <c r="D31" i="192"/>
  <c r="C35" i="192"/>
  <c r="C34" i="192"/>
  <c r="C33" i="192"/>
  <c r="C32" i="192"/>
  <c r="C31" i="192"/>
  <c r="B34" i="192"/>
  <c r="B33" i="192"/>
  <c r="B32" i="192"/>
  <c r="B31" i="192"/>
  <c r="D44" i="226"/>
  <c r="B44" i="226"/>
  <c r="F44" i="226"/>
  <c r="C44" i="226"/>
  <c r="B45" i="226" l="1"/>
  <c r="F45" i="226"/>
  <c r="D45" i="226"/>
  <c r="C45" i="226"/>
  <c r="F43" i="226"/>
  <c r="D43" i="226"/>
  <c r="B43" i="226"/>
  <c r="C43" i="226"/>
  <c r="E48" i="225"/>
  <c r="E23" i="229"/>
  <c r="E33" i="229"/>
  <c r="E30" i="229"/>
  <c r="E41" i="227"/>
  <c r="E49" i="226" l="1"/>
  <c r="E47" i="225"/>
  <c r="E45" i="226" s="1"/>
  <c r="H45" i="226" s="1"/>
  <c r="I45" i="226" s="1"/>
  <c r="G47" i="225"/>
  <c r="F47" i="225"/>
  <c r="H47" i="225" s="1"/>
  <c r="I47" i="225"/>
  <c r="D47" i="225"/>
  <c r="C47" i="225"/>
  <c r="B47" i="225"/>
  <c r="E44" i="225"/>
  <c r="E49" i="225" s="1"/>
  <c r="E43" i="225"/>
  <c r="E42" i="225"/>
  <c r="E46" i="225"/>
  <c r="E44" i="226" s="1"/>
  <c r="H44" i="226" s="1"/>
  <c r="I44" i="226" s="1"/>
  <c r="E45" i="225"/>
  <c r="E43" i="226" s="1"/>
  <c r="H43" i="226" s="1"/>
  <c r="I43" i="226" s="1"/>
  <c r="J47" i="225" l="1"/>
  <c r="G38" i="229"/>
  <c r="H38" i="229" s="1"/>
  <c r="H53" i="229" s="1"/>
  <c r="G33" i="229"/>
  <c r="F33" i="229"/>
  <c r="D33" i="229"/>
  <c r="C33" i="229"/>
  <c r="B33" i="229"/>
  <c r="F30" i="229"/>
  <c r="G30" i="229"/>
  <c r="H30" i="229" s="1"/>
  <c r="D30" i="229"/>
  <c r="C30" i="229"/>
  <c r="B30" i="229"/>
  <c r="F23" i="229"/>
  <c r="G23" i="229"/>
  <c r="D23" i="229"/>
  <c r="C23" i="229"/>
  <c r="B23" i="229"/>
  <c r="G45" i="228"/>
  <c r="H45" i="228" s="1"/>
  <c r="F45" i="228"/>
  <c r="D45" i="228"/>
  <c r="C45" i="228"/>
  <c r="B45" i="228"/>
  <c r="F44" i="228"/>
  <c r="E44" i="228"/>
  <c r="G44" i="228" s="1"/>
  <c r="H44" i="228" s="1"/>
  <c r="D44" i="228"/>
  <c r="C44" i="228"/>
  <c r="B44" i="228"/>
  <c r="F43" i="228"/>
  <c r="D43" i="228"/>
  <c r="C43" i="228"/>
  <c r="B43" i="228"/>
  <c r="F42" i="228"/>
  <c r="E42" i="228"/>
  <c r="G42" i="228" s="1"/>
  <c r="H42" i="228" s="1"/>
  <c r="D42" i="228"/>
  <c r="C42" i="228"/>
  <c r="B42" i="228"/>
  <c r="F41" i="228"/>
  <c r="D41" i="228"/>
  <c r="C41" i="228"/>
  <c r="B41" i="228"/>
  <c r="H38" i="228"/>
  <c r="H27" i="228"/>
  <c r="F42" i="227"/>
  <c r="E42" i="227"/>
  <c r="G42" i="227" s="1"/>
  <c r="H42" i="227" s="1"/>
  <c r="D42" i="227"/>
  <c r="C42" i="227"/>
  <c r="B42" i="227"/>
  <c r="F41" i="227"/>
  <c r="G41" i="227"/>
  <c r="H41" i="227" s="1"/>
  <c r="D41" i="227"/>
  <c r="C41" i="227"/>
  <c r="B41" i="227"/>
  <c r="H38" i="227"/>
  <c r="H27" i="227"/>
  <c r="H49" i="226"/>
  <c r="F49" i="226"/>
  <c r="G49" i="226" s="1"/>
  <c r="D49" i="226"/>
  <c r="C49" i="226"/>
  <c r="B49" i="226"/>
  <c r="F48" i="226"/>
  <c r="G48" i="226" s="1"/>
  <c r="D48" i="226"/>
  <c r="C48" i="226"/>
  <c r="B48" i="226"/>
  <c r="F47" i="226"/>
  <c r="G47" i="226" s="1"/>
  <c r="D47" i="226"/>
  <c r="C47" i="226"/>
  <c r="B47" i="226"/>
  <c r="F46" i="226"/>
  <c r="G46" i="226" s="1"/>
  <c r="E46" i="226"/>
  <c r="H46" i="226" s="1"/>
  <c r="D46" i="226"/>
  <c r="C46" i="226"/>
  <c r="B46" i="226"/>
  <c r="F42" i="226"/>
  <c r="G42" i="226" s="1"/>
  <c r="D42" i="226"/>
  <c r="C42" i="226"/>
  <c r="B42" i="226"/>
  <c r="F41" i="226"/>
  <c r="G41" i="226" s="1"/>
  <c r="E41" i="226"/>
  <c r="H41" i="226" s="1"/>
  <c r="D41" i="226"/>
  <c r="C41" i="226"/>
  <c r="B41" i="226"/>
  <c r="I38" i="226"/>
  <c r="I27" i="226"/>
  <c r="I53" i="225"/>
  <c r="H53" i="225"/>
  <c r="D53" i="225"/>
  <c r="C53" i="225"/>
  <c r="B53" i="225"/>
  <c r="I52" i="225"/>
  <c r="F52" i="225"/>
  <c r="H52" i="225" s="1"/>
  <c r="D52" i="225"/>
  <c r="C52" i="225"/>
  <c r="B52" i="225"/>
  <c r="I51" i="225"/>
  <c r="H51" i="225"/>
  <c r="D51" i="225"/>
  <c r="C51" i="225"/>
  <c r="B51" i="225"/>
  <c r="I50" i="225"/>
  <c r="H50" i="225"/>
  <c r="D50" i="225"/>
  <c r="C50" i="225"/>
  <c r="B50" i="225"/>
  <c r="H49" i="225"/>
  <c r="I49" i="225"/>
  <c r="D49" i="225"/>
  <c r="C49" i="225"/>
  <c r="B49" i="225"/>
  <c r="H48" i="225"/>
  <c r="E41" i="228"/>
  <c r="G41" i="228" s="1"/>
  <c r="H41" i="228" s="1"/>
  <c r="D48" i="225"/>
  <c r="C48" i="225"/>
  <c r="B48" i="225"/>
  <c r="G46" i="225"/>
  <c r="F46" i="225"/>
  <c r="E48" i="226"/>
  <c r="H48" i="226" s="1"/>
  <c r="I48" i="226" s="1"/>
  <c r="D46" i="225"/>
  <c r="C46" i="225"/>
  <c r="B46" i="225"/>
  <c r="G45" i="225"/>
  <c r="F45" i="225"/>
  <c r="E47" i="226"/>
  <c r="H47" i="226" s="1"/>
  <c r="D45" i="225"/>
  <c r="C45" i="225"/>
  <c r="B45" i="225"/>
  <c r="I44" i="225"/>
  <c r="G44" i="225"/>
  <c r="F44" i="225"/>
  <c r="H44" i="225" s="1"/>
  <c r="D44" i="225"/>
  <c r="C44" i="225"/>
  <c r="B44" i="225"/>
  <c r="I43" i="225"/>
  <c r="H43" i="225"/>
  <c r="D43" i="225"/>
  <c r="C43" i="225"/>
  <c r="B43" i="225"/>
  <c r="G42" i="225"/>
  <c r="F42" i="225"/>
  <c r="H42" i="225" s="1"/>
  <c r="E42" i="226"/>
  <c r="H42" i="226" s="1"/>
  <c r="D42" i="225"/>
  <c r="I41" i="225"/>
  <c r="F41" i="225"/>
  <c r="H41" i="225" s="1"/>
  <c r="D41" i="225"/>
  <c r="C41" i="225"/>
  <c r="B41" i="225"/>
  <c r="J38" i="225"/>
  <c r="J27" i="225"/>
  <c r="E30" i="192"/>
  <c r="D30" i="192"/>
  <c r="B30" i="192"/>
  <c r="C30" i="192"/>
  <c r="E29" i="192"/>
  <c r="D29" i="192"/>
  <c r="B29" i="192"/>
  <c r="C29" i="192"/>
  <c r="E28" i="192"/>
  <c r="D28" i="192"/>
  <c r="B28" i="192"/>
  <c r="C28" i="192"/>
  <c r="E27" i="192"/>
  <c r="D27" i="192"/>
  <c r="B27" i="192"/>
  <c r="C27" i="192"/>
  <c r="E26" i="192"/>
  <c r="D26" i="192"/>
  <c r="B26" i="192"/>
  <c r="C26" i="192"/>
  <c r="H45" i="225" l="1"/>
  <c r="J49" i="225"/>
  <c r="I42" i="226"/>
  <c r="I41" i="226"/>
  <c r="H33" i="229"/>
  <c r="H23" i="229"/>
  <c r="H25" i="229" s="1"/>
  <c r="H43" i="227"/>
  <c r="H45" i="227" s="1"/>
  <c r="I49" i="226"/>
  <c r="J52" i="225"/>
  <c r="J51" i="225"/>
  <c r="J43" i="225"/>
  <c r="H46" i="225"/>
  <c r="J50" i="225"/>
  <c r="J53" i="225"/>
  <c r="E43" i="228"/>
  <c r="G43" i="228" s="1"/>
  <c r="H43" i="228" s="1"/>
  <c r="H46" i="228" s="1"/>
  <c r="I47" i="226"/>
  <c r="I46" i="226"/>
  <c r="J41" i="225"/>
  <c r="J44" i="225"/>
  <c r="H35" i="229"/>
  <c r="H55" i="229" s="1"/>
  <c r="I45" i="225"/>
  <c r="I48" i="225"/>
  <c r="J48" i="225" s="1"/>
  <c r="I42" i="225"/>
  <c r="J42" i="225" s="1"/>
  <c r="I46" i="225"/>
  <c r="E33" i="186"/>
  <c r="E30" i="186"/>
  <c r="E23" i="224"/>
  <c r="E33" i="224"/>
  <c r="E30" i="224"/>
  <c r="E33" i="219"/>
  <c r="E30" i="219"/>
  <c r="E34" i="213"/>
  <c r="E33" i="213"/>
  <c r="E30" i="213"/>
  <c r="E23" i="213"/>
  <c r="E33" i="208"/>
  <c r="E30" i="208"/>
  <c r="E33" i="197"/>
  <c r="D33" i="197"/>
  <c r="C33" i="197"/>
  <c r="B33" i="197"/>
  <c r="E30" i="197"/>
  <c r="D30" i="197"/>
  <c r="C30" i="197"/>
  <c r="B30" i="197"/>
  <c r="E33" i="207"/>
  <c r="E30" i="207"/>
  <c r="E48" i="198"/>
  <c r="H48" i="228" l="1"/>
  <c r="E34" i="192"/>
  <c r="J45" i="225"/>
  <c r="J46" i="225"/>
  <c r="I50" i="226"/>
  <c r="I52" i="226" s="1"/>
  <c r="E32" i="192" s="1"/>
  <c r="J54" i="225"/>
  <c r="J56" i="225" s="1"/>
  <c r="E31" i="192" s="1"/>
  <c r="G30" i="224"/>
  <c r="H30" i="224" s="1"/>
  <c r="E41" i="222"/>
  <c r="E42" i="222" s="1"/>
  <c r="G42" i="222" s="1"/>
  <c r="H42" i="222" s="1"/>
  <c r="E48" i="220"/>
  <c r="E47" i="220"/>
  <c r="E46" i="220"/>
  <c r="E45" i="220"/>
  <c r="E44" i="221" s="1"/>
  <c r="H44" i="221" s="1"/>
  <c r="I44" i="221" s="1"/>
  <c r="G38" i="224"/>
  <c r="H38" i="224" s="1"/>
  <c r="H53" i="224" s="1"/>
  <c r="G33" i="224"/>
  <c r="H33" i="224" s="1"/>
  <c r="F33" i="224"/>
  <c r="D33" i="224"/>
  <c r="C33" i="224"/>
  <c r="B33" i="224"/>
  <c r="F30" i="224"/>
  <c r="D30" i="224"/>
  <c r="C30" i="224"/>
  <c r="B30" i="224"/>
  <c r="G23" i="224"/>
  <c r="H23" i="224" s="1"/>
  <c r="H25" i="224" s="1"/>
  <c r="F23" i="224"/>
  <c r="D23" i="224"/>
  <c r="C23" i="224"/>
  <c r="B23" i="224"/>
  <c r="G45" i="223"/>
  <c r="H45" i="223" s="1"/>
  <c r="F45" i="223"/>
  <c r="D45" i="223"/>
  <c r="C45" i="223"/>
  <c r="B45" i="223"/>
  <c r="F44" i="223"/>
  <c r="E44" i="223"/>
  <c r="G44" i="223" s="1"/>
  <c r="H44" i="223" s="1"/>
  <c r="D44" i="223"/>
  <c r="C44" i="223"/>
  <c r="B44" i="223"/>
  <c r="F43" i="223"/>
  <c r="D43" i="223"/>
  <c r="C43" i="223"/>
  <c r="B43" i="223"/>
  <c r="F42" i="223"/>
  <c r="D42" i="223"/>
  <c r="C42" i="223"/>
  <c r="B42" i="223"/>
  <c r="F41" i="223"/>
  <c r="D41" i="223"/>
  <c r="C41" i="223"/>
  <c r="B41" i="223"/>
  <c r="H38" i="223"/>
  <c r="H27" i="223"/>
  <c r="F42" i="222"/>
  <c r="D42" i="222"/>
  <c r="C42" i="222"/>
  <c r="B42" i="222"/>
  <c r="F41" i="222"/>
  <c r="G41" i="222"/>
  <c r="H41" i="222" s="1"/>
  <c r="D41" i="222"/>
  <c r="C41" i="222"/>
  <c r="B41" i="222"/>
  <c r="H38" i="222"/>
  <c r="H27" i="222"/>
  <c r="H46" i="221"/>
  <c r="F46" i="221"/>
  <c r="G46" i="221" s="1"/>
  <c r="D46" i="221"/>
  <c r="C46" i="221"/>
  <c r="B46" i="221"/>
  <c r="F45" i="221"/>
  <c r="G45" i="221" s="1"/>
  <c r="E45" i="221"/>
  <c r="H45" i="221" s="1"/>
  <c r="I45" i="221" s="1"/>
  <c r="D45" i="221"/>
  <c r="C45" i="221"/>
  <c r="B45" i="221"/>
  <c r="F44" i="221"/>
  <c r="G44" i="221" s="1"/>
  <c r="D44" i="221"/>
  <c r="C44" i="221"/>
  <c r="B44" i="221"/>
  <c r="F43" i="221"/>
  <c r="G43" i="221" s="1"/>
  <c r="E43" i="221"/>
  <c r="H43" i="221" s="1"/>
  <c r="I43" i="221" s="1"/>
  <c r="D43" i="221"/>
  <c r="C43" i="221"/>
  <c r="B43" i="221"/>
  <c r="F42" i="221"/>
  <c r="G42" i="221" s="1"/>
  <c r="E42" i="221"/>
  <c r="H42" i="221" s="1"/>
  <c r="I42" i="221" s="1"/>
  <c r="D42" i="221"/>
  <c r="C42" i="221"/>
  <c r="B42" i="221"/>
  <c r="F41" i="221"/>
  <c r="G41" i="221" s="1"/>
  <c r="E41" i="221"/>
  <c r="H41" i="221" s="1"/>
  <c r="I41" i="221" s="1"/>
  <c r="D41" i="221"/>
  <c r="C41" i="221"/>
  <c r="B41" i="221"/>
  <c r="I38" i="221"/>
  <c r="I27" i="221"/>
  <c r="J52" i="220"/>
  <c r="I52" i="220"/>
  <c r="H52" i="220"/>
  <c r="D52" i="220"/>
  <c r="C52" i="220"/>
  <c r="B52" i="220"/>
  <c r="I51" i="220"/>
  <c r="J51" i="220" s="1"/>
  <c r="H51" i="220"/>
  <c r="F51" i="220"/>
  <c r="D51" i="220"/>
  <c r="C51" i="220"/>
  <c r="B51" i="220"/>
  <c r="I50" i="220"/>
  <c r="J50" i="220" s="1"/>
  <c r="H50" i="220"/>
  <c r="D50" i="220"/>
  <c r="C50" i="220"/>
  <c r="B50" i="220"/>
  <c r="I49" i="220"/>
  <c r="J49" i="220" s="1"/>
  <c r="H49" i="220"/>
  <c r="D49" i="220"/>
  <c r="C49" i="220"/>
  <c r="B49" i="220"/>
  <c r="H48" i="220"/>
  <c r="I48" i="220"/>
  <c r="J48" i="220" s="1"/>
  <c r="D48" i="220"/>
  <c r="C48" i="220"/>
  <c r="B48" i="220"/>
  <c r="O47" i="220"/>
  <c r="H47" i="220"/>
  <c r="I47" i="220"/>
  <c r="J47" i="220" s="1"/>
  <c r="D47" i="220"/>
  <c r="C47" i="220"/>
  <c r="B47" i="220"/>
  <c r="G46" i="220"/>
  <c r="F46" i="220"/>
  <c r="H46" i="220" s="1"/>
  <c r="I46" i="220"/>
  <c r="J46" i="220" s="1"/>
  <c r="D46" i="220"/>
  <c r="C46" i="220"/>
  <c r="B46" i="220"/>
  <c r="G45" i="220"/>
  <c r="F45" i="220"/>
  <c r="H45" i="220" s="1"/>
  <c r="D45" i="220"/>
  <c r="C45" i="220"/>
  <c r="B45" i="220"/>
  <c r="I44" i="220"/>
  <c r="J44" i="220" s="1"/>
  <c r="G44" i="220"/>
  <c r="F44" i="220"/>
  <c r="H44" i="220" s="1"/>
  <c r="D44" i="220"/>
  <c r="C44" i="220"/>
  <c r="B44" i="220"/>
  <c r="H43" i="220"/>
  <c r="I43" i="220"/>
  <c r="J43" i="220" s="1"/>
  <c r="D43" i="220"/>
  <c r="C43" i="220"/>
  <c r="B43" i="220"/>
  <c r="G42" i="220"/>
  <c r="F42" i="220"/>
  <c r="H42" i="220" s="1"/>
  <c r="E42" i="220"/>
  <c r="I42" i="220" s="1"/>
  <c r="J42" i="220" s="1"/>
  <c r="D42" i="220"/>
  <c r="I41" i="220"/>
  <c r="J41" i="220" s="1"/>
  <c r="F41" i="220"/>
  <c r="H41" i="220" s="1"/>
  <c r="D41" i="220"/>
  <c r="C41" i="220"/>
  <c r="B41" i="220"/>
  <c r="J38" i="220"/>
  <c r="J27" i="220"/>
  <c r="H43" i="218"/>
  <c r="H45" i="216"/>
  <c r="I45" i="216" s="1"/>
  <c r="E43" i="215"/>
  <c r="H46" i="212"/>
  <c r="H45" i="210"/>
  <c r="I45" i="210" s="1"/>
  <c r="J53" i="209"/>
  <c r="E47" i="209"/>
  <c r="E43" i="209"/>
  <c r="H45" i="204"/>
  <c r="I45" i="204" s="1"/>
  <c r="E48" i="203"/>
  <c r="E47" i="203"/>
  <c r="E46" i="203"/>
  <c r="H46" i="196"/>
  <c r="H45" i="194"/>
  <c r="I45" i="194" s="1"/>
  <c r="J53" i="193"/>
  <c r="H43" i="222" l="1"/>
  <c r="H45" i="222" s="1"/>
  <c r="I45" i="220"/>
  <c r="J45" i="220" s="1"/>
  <c r="E43" i="223"/>
  <c r="G43" i="223" s="1"/>
  <c r="H43" i="223" s="1"/>
  <c r="I46" i="221"/>
  <c r="I47" i="221" s="1"/>
  <c r="I49" i="221" s="1"/>
  <c r="J53" i="220"/>
  <c r="J55" i="220" s="1"/>
  <c r="H35" i="224"/>
  <c r="H55" i="224"/>
  <c r="E42" i="223"/>
  <c r="G42" i="223" s="1"/>
  <c r="H42" i="223" s="1"/>
  <c r="E41" i="223"/>
  <c r="G41" i="223" s="1"/>
  <c r="H41" i="223" s="1"/>
  <c r="H46" i="223" s="1"/>
  <c r="H48" i="223" s="1"/>
  <c r="E48" i="193" l="1"/>
  <c r="E47" i="193"/>
  <c r="H45" i="199" l="1"/>
  <c r="I45" i="199" s="1"/>
  <c r="D25" i="192"/>
  <c r="C25" i="192"/>
  <c r="B25" i="192"/>
  <c r="D24" i="192"/>
  <c r="C24" i="192"/>
  <c r="B24" i="192"/>
  <c r="E23" i="192"/>
  <c r="D23" i="192"/>
  <c r="C23" i="192"/>
  <c r="B23" i="192"/>
  <c r="D22" i="192"/>
  <c r="C22" i="192"/>
  <c r="B22" i="192"/>
  <c r="D21" i="192"/>
  <c r="C21" i="192"/>
  <c r="B21" i="192"/>
  <c r="D19" i="192"/>
  <c r="C19" i="192"/>
  <c r="B19" i="192"/>
  <c r="E45" i="212" l="1"/>
  <c r="E41" i="217"/>
  <c r="E42" i="217"/>
  <c r="G42" i="217" s="1"/>
  <c r="H42" i="217" s="1"/>
  <c r="E48" i="215"/>
  <c r="I48" i="215" s="1"/>
  <c r="J48" i="215" s="1"/>
  <c r="E48" i="209"/>
  <c r="E47" i="215"/>
  <c r="I47" i="215" s="1"/>
  <c r="J47" i="215" s="1"/>
  <c r="E46" i="215"/>
  <c r="E45" i="215"/>
  <c r="E44" i="216" s="1"/>
  <c r="H44" i="216" s="1"/>
  <c r="I44" i="216" s="1"/>
  <c r="O47" i="215"/>
  <c r="H53" i="219"/>
  <c r="H38" i="219"/>
  <c r="G38" i="219"/>
  <c r="F33" i="219"/>
  <c r="G33" i="219"/>
  <c r="H33" i="219" s="1"/>
  <c r="D33" i="219"/>
  <c r="C33" i="219"/>
  <c r="B33" i="219"/>
  <c r="F30" i="219"/>
  <c r="G30" i="219"/>
  <c r="H30" i="219" s="1"/>
  <c r="D30" i="219"/>
  <c r="C30" i="219"/>
  <c r="B30" i="219"/>
  <c r="G23" i="219"/>
  <c r="F23" i="219"/>
  <c r="H23" i="219" s="1"/>
  <c r="H25" i="219" s="1"/>
  <c r="D23" i="219"/>
  <c r="C23" i="219"/>
  <c r="B23" i="219"/>
  <c r="G45" i="218"/>
  <c r="F45" i="218"/>
  <c r="H45" i="218" s="1"/>
  <c r="D45" i="218"/>
  <c r="C45" i="218"/>
  <c r="B45" i="218"/>
  <c r="G44" i="218"/>
  <c r="H44" i="218" s="1"/>
  <c r="F44" i="218"/>
  <c r="E44" i="218"/>
  <c r="D44" i="218"/>
  <c r="C44" i="218"/>
  <c r="B44" i="218"/>
  <c r="F43" i="218"/>
  <c r="D43" i="218"/>
  <c r="C43" i="218"/>
  <c r="B43" i="218"/>
  <c r="F42" i="218"/>
  <c r="E42" i="218"/>
  <c r="G42" i="218" s="1"/>
  <c r="H42" i="218" s="1"/>
  <c r="D42" i="218"/>
  <c r="C42" i="218"/>
  <c r="B42" i="218"/>
  <c r="F41" i="218"/>
  <c r="D41" i="218"/>
  <c r="C41" i="218"/>
  <c r="B41" i="218"/>
  <c r="H38" i="218"/>
  <c r="H27" i="218"/>
  <c r="F42" i="217"/>
  <c r="D42" i="217"/>
  <c r="C42" i="217"/>
  <c r="B42" i="217"/>
  <c r="G41" i="217"/>
  <c r="H41" i="217" s="1"/>
  <c r="F41" i="217"/>
  <c r="D41" i="217"/>
  <c r="C41" i="217"/>
  <c r="B41" i="217"/>
  <c r="H38" i="217"/>
  <c r="H27" i="217"/>
  <c r="H46" i="216"/>
  <c r="F46" i="216"/>
  <c r="G46" i="216" s="1"/>
  <c r="D46" i="216"/>
  <c r="C46" i="216"/>
  <c r="B46" i="216"/>
  <c r="F45" i="216"/>
  <c r="G45" i="216" s="1"/>
  <c r="E45" i="216"/>
  <c r="D45" i="216"/>
  <c r="C45" i="216"/>
  <c r="B45" i="216"/>
  <c r="F44" i="216"/>
  <c r="G44" i="216" s="1"/>
  <c r="D44" i="216"/>
  <c r="C44" i="216"/>
  <c r="B44" i="216"/>
  <c r="F43" i="216"/>
  <c r="G43" i="216" s="1"/>
  <c r="E43" i="216"/>
  <c r="H43" i="216" s="1"/>
  <c r="I43" i="216" s="1"/>
  <c r="D43" i="216"/>
  <c r="C43" i="216"/>
  <c r="B43" i="216"/>
  <c r="F42" i="216"/>
  <c r="G42" i="216" s="1"/>
  <c r="D42" i="216"/>
  <c r="C42" i="216"/>
  <c r="B42" i="216"/>
  <c r="F41" i="216"/>
  <c r="G41" i="216" s="1"/>
  <c r="E41" i="216"/>
  <c r="H41" i="216" s="1"/>
  <c r="D41" i="216"/>
  <c r="C41" i="216"/>
  <c r="B41" i="216"/>
  <c r="I38" i="216"/>
  <c r="I27" i="216"/>
  <c r="I52" i="215"/>
  <c r="H52" i="215"/>
  <c r="D52" i="215"/>
  <c r="C52" i="215"/>
  <c r="B52" i="215"/>
  <c r="I51" i="215"/>
  <c r="F51" i="215"/>
  <c r="H51" i="215" s="1"/>
  <c r="D51" i="215"/>
  <c r="C51" i="215"/>
  <c r="B51" i="215"/>
  <c r="I50" i="215"/>
  <c r="H50" i="215"/>
  <c r="D50" i="215"/>
  <c r="C50" i="215"/>
  <c r="B50" i="215"/>
  <c r="I49" i="215"/>
  <c r="J49" i="215" s="1"/>
  <c r="H49" i="215"/>
  <c r="D49" i="215"/>
  <c r="C49" i="215"/>
  <c r="B49" i="215"/>
  <c r="H48" i="215"/>
  <c r="E43" i="218"/>
  <c r="G43" i="218" s="1"/>
  <c r="D48" i="215"/>
  <c r="C48" i="215"/>
  <c r="B48" i="215"/>
  <c r="H47" i="215"/>
  <c r="D47" i="215"/>
  <c r="C47" i="215"/>
  <c r="B47" i="215"/>
  <c r="I46" i="215"/>
  <c r="G46" i="215"/>
  <c r="F46" i="215"/>
  <c r="D46" i="215"/>
  <c r="C46" i="215"/>
  <c r="B46" i="215"/>
  <c r="I45" i="215"/>
  <c r="G45" i="215"/>
  <c r="F45" i="215"/>
  <c r="D45" i="215"/>
  <c r="C45" i="215"/>
  <c r="B45" i="215"/>
  <c r="I44" i="215"/>
  <c r="G44" i="215"/>
  <c r="F44" i="215"/>
  <c r="H44" i="215" s="1"/>
  <c r="D44" i="215"/>
  <c r="C44" i="215"/>
  <c r="B44" i="215"/>
  <c r="I43" i="215"/>
  <c r="J43" i="215" s="1"/>
  <c r="H43" i="215"/>
  <c r="D43" i="215"/>
  <c r="C43" i="215"/>
  <c r="B43" i="215"/>
  <c r="G42" i="215"/>
  <c r="F42" i="215"/>
  <c r="H42" i="215" s="1"/>
  <c r="E42" i="215"/>
  <c r="I42" i="215" s="1"/>
  <c r="D42" i="215"/>
  <c r="I41" i="215"/>
  <c r="F41" i="215"/>
  <c r="H41" i="215" s="1"/>
  <c r="D41" i="215"/>
  <c r="C41" i="215"/>
  <c r="B41" i="215"/>
  <c r="J38" i="215"/>
  <c r="J27" i="215"/>
  <c r="D20" i="192"/>
  <c r="C20" i="192"/>
  <c r="B20" i="192"/>
  <c r="E18" i="192"/>
  <c r="D18" i="192"/>
  <c r="C18" i="192"/>
  <c r="B18" i="192"/>
  <c r="D17" i="192"/>
  <c r="C17" i="192"/>
  <c r="B17" i="192"/>
  <c r="D16" i="192"/>
  <c r="C16" i="192"/>
  <c r="B16" i="192"/>
  <c r="F34" i="213"/>
  <c r="C34" i="213"/>
  <c r="B34" i="213"/>
  <c r="G34" i="213"/>
  <c r="H34" i="213" s="1"/>
  <c r="D34" i="213"/>
  <c r="G45" i="212"/>
  <c r="H45" i="212" s="1"/>
  <c r="F45" i="212"/>
  <c r="D45" i="212"/>
  <c r="C45" i="212"/>
  <c r="B45" i="212"/>
  <c r="E44" i="212"/>
  <c r="E43" i="212"/>
  <c r="G43" i="212" s="1"/>
  <c r="H43" i="212" s="1"/>
  <c r="E42" i="212"/>
  <c r="G42" i="212" s="1"/>
  <c r="H42" i="212" s="1"/>
  <c r="E41" i="212"/>
  <c r="E41" i="211"/>
  <c r="E42" i="211"/>
  <c r="G42" i="211" s="1"/>
  <c r="H42" i="211" s="1"/>
  <c r="E45" i="210"/>
  <c r="E44" i="210"/>
  <c r="E43" i="210"/>
  <c r="E42" i="210"/>
  <c r="E41" i="210"/>
  <c r="I50" i="209"/>
  <c r="H50" i="209"/>
  <c r="D50" i="209"/>
  <c r="C50" i="209"/>
  <c r="B50" i="209"/>
  <c r="I47" i="209"/>
  <c r="E46" i="209"/>
  <c r="I46" i="209" s="1"/>
  <c r="E45" i="209"/>
  <c r="E42" i="209"/>
  <c r="G38" i="213"/>
  <c r="H38" i="213" s="1"/>
  <c r="H53" i="213" s="1"/>
  <c r="F33" i="213"/>
  <c r="G33" i="213"/>
  <c r="H33" i="213" s="1"/>
  <c r="D33" i="213"/>
  <c r="C33" i="213"/>
  <c r="B33" i="213"/>
  <c r="G30" i="213"/>
  <c r="H30" i="213" s="1"/>
  <c r="F30" i="213"/>
  <c r="D30" i="213"/>
  <c r="C30" i="213"/>
  <c r="B30" i="213"/>
  <c r="G23" i="213"/>
  <c r="H23" i="213" s="1"/>
  <c r="H25" i="213" s="1"/>
  <c r="F23" i="213"/>
  <c r="D23" i="213"/>
  <c r="C23" i="213"/>
  <c r="B23" i="213"/>
  <c r="G44" i="212"/>
  <c r="H44" i="212" s="1"/>
  <c r="F44" i="212"/>
  <c r="D44" i="212"/>
  <c r="C44" i="212"/>
  <c r="B44" i="212"/>
  <c r="F43" i="212"/>
  <c r="D43" i="212"/>
  <c r="C43" i="212"/>
  <c r="B43" i="212"/>
  <c r="F42" i="212"/>
  <c r="D42" i="212"/>
  <c r="C42" i="212"/>
  <c r="B42" i="212"/>
  <c r="G41" i="212"/>
  <c r="F41" i="212"/>
  <c r="D41" i="212"/>
  <c r="C41" i="212"/>
  <c r="B41" i="212"/>
  <c r="H38" i="212"/>
  <c r="H27" i="212"/>
  <c r="F42" i="211"/>
  <c r="D42" i="211"/>
  <c r="C42" i="211"/>
  <c r="B42" i="211"/>
  <c r="G41" i="211"/>
  <c r="F41" i="211"/>
  <c r="D41" i="211"/>
  <c r="C41" i="211"/>
  <c r="B41" i="211"/>
  <c r="H38" i="211"/>
  <c r="H27" i="211"/>
  <c r="H46" i="210"/>
  <c r="I46" i="210" s="1"/>
  <c r="F46" i="210"/>
  <c r="G46" i="210" s="1"/>
  <c r="D46" i="210"/>
  <c r="C46" i="210"/>
  <c r="B46" i="210"/>
  <c r="F45" i="210"/>
  <c r="G45" i="210" s="1"/>
  <c r="D45" i="210"/>
  <c r="C45" i="210"/>
  <c r="B45" i="210"/>
  <c r="F44" i="210"/>
  <c r="G44" i="210" s="1"/>
  <c r="H44" i="210"/>
  <c r="I44" i="210" s="1"/>
  <c r="D44" i="210"/>
  <c r="C44" i="210"/>
  <c r="B44" i="210"/>
  <c r="H43" i="210"/>
  <c r="I43" i="210" s="1"/>
  <c r="F43" i="210"/>
  <c r="G43" i="210" s="1"/>
  <c r="D43" i="210"/>
  <c r="C43" i="210"/>
  <c r="B43" i="210"/>
  <c r="F42" i="210"/>
  <c r="G42" i="210" s="1"/>
  <c r="H42" i="210"/>
  <c r="D42" i="210"/>
  <c r="C42" i="210"/>
  <c r="B42" i="210"/>
  <c r="H41" i="210"/>
  <c r="F41" i="210"/>
  <c r="G41" i="210" s="1"/>
  <c r="I41" i="210" s="1"/>
  <c r="D41" i="210"/>
  <c r="C41" i="210"/>
  <c r="B41" i="210"/>
  <c r="I38" i="210"/>
  <c r="I27" i="210"/>
  <c r="I52" i="209"/>
  <c r="H52" i="209"/>
  <c r="D52" i="209"/>
  <c r="C52" i="209"/>
  <c r="B52" i="209"/>
  <c r="I51" i="209"/>
  <c r="F51" i="209"/>
  <c r="H51" i="209" s="1"/>
  <c r="D51" i="209"/>
  <c r="C51" i="209"/>
  <c r="B51" i="209"/>
  <c r="I49" i="209"/>
  <c r="H49" i="209"/>
  <c r="J49" i="209" s="1"/>
  <c r="D49" i="209"/>
  <c r="C49" i="209"/>
  <c r="B49" i="209"/>
  <c r="I48" i="209"/>
  <c r="J48" i="209" s="1"/>
  <c r="H48" i="209"/>
  <c r="D48" i="209"/>
  <c r="C48" i="209"/>
  <c r="B48" i="209"/>
  <c r="H47" i="209"/>
  <c r="D47" i="209"/>
  <c r="C47" i="209"/>
  <c r="B47" i="209"/>
  <c r="G46" i="209"/>
  <c r="F46" i="209"/>
  <c r="D46" i="209"/>
  <c r="C46" i="209"/>
  <c r="B46" i="209"/>
  <c r="I45" i="209"/>
  <c r="G45" i="209"/>
  <c r="F45" i="209"/>
  <c r="D45" i="209"/>
  <c r="C45" i="209"/>
  <c r="B45" i="209"/>
  <c r="I44" i="209"/>
  <c r="G44" i="209"/>
  <c r="F44" i="209"/>
  <c r="H44" i="209" s="1"/>
  <c r="D44" i="209"/>
  <c r="C44" i="209"/>
  <c r="B44" i="209"/>
  <c r="I43" i="209"/>
  <c r="H43" i="209"/>
  <c r="D43" i="209"/>
  <c r="C43" i="209"/>
  <c r="B43" i="209"/>
  <c r="I42" i="209"/>
  <c r="G42" i="209"/>
  <c r="F42" i="209"/>
  <c r="D42" i="209"/>
  <c r="I41" i="209"/>
  <c r="F41" i="209"/>
  <c r="H41" i="209" s="1"/>
  <c r="D41" i="209"/>
  <c r="C41" i="209"/>
  <c r="B41" i="209"/>
  <c r="J38" i="209"/>
  <c r="J27" i="209"/>
  <c r="D15" i="192"/>
  <c r="C15" i="192"/>
  <c r="B15" i="192"/>
  <c r="E14" i="192"/>
  <c r="D14" i="192"/>
  <c r="C14" i="192"/>
  <c r="B14" i="192"/>
  <c r="D13" i="192"/>
  <c r="C13" i="192"/>
  <c r="B13" i="192"/>
  <c r="B11" i="192"/>
  <c r="B10" i="192"/>
  <c r="B9" i="192"/>
  <c r="B8" i="192"/>
  <c r="B7" i="192"/>
  <c r="B6" i="192"/>
  <c r="B5" i="192"/>
  <c r="B4" i="192"/>
  <c r="B3" i="192"/>
  <c r="B2" i="192"/>
  <c r="B12" i="192"/>
  <c r="D12" i="192"/>
  <c r="C12" i="192"/>
  <c r="H45" i="215" l="1"/>
  <c r="J41" i="215"/>
  <c r="J51" i="215"/>
  <c r="J52" i="215"/>
  <c r="J44" i="215"/>
  <c r="H46" i="215"/>
  <c r="J46" i="215" s="1"/>
  <c r="H43" i="217"/>
  <c r="H45" i="217" s="1"/>
  <c r="H48" i="212"/>
  <c r="E19" i="192" s="1"/>
  <c r="J50" i="215"/>
  <c r="E42" i="216"/>
  <c r="H42" i="216" s="1"/>
  <c r="H35" i="219"/>
  <c r="H55" i="219" s="1"/>
  <c r="E25" i="192" s="1"/>
  <c r="J42" i="215"/>
  <c r="I41" i="216"/>
  <c r="J45" i="215"/>
  <c r="I46" i="216"/>
  <c r="I42" i="216"/>
  <c r="E41" i="218"/>
  <c r="G41" i="218" s="1"/>
  <c r="H41" i="218" s="1"/>
  <c r="H46" i="218" s="1"/>
  <c r="H48" i="218" s="1"/>
  <c r="E24" i="192" s="1"/>
  <c r="H35" i="213"/>
  <c r="H55" i="213" s="1"/>
  <c r="E20" i="192" s="1"/>
  <c r="H41" i="212"/>
  <c r="H41" i="211"/>
  <c r="H43" i="211" s="1"/>
  <c r="H45" i="211" s="1"/>
  <c r="H46" i="209"/>
  <c r="J46" i="209" s="1"/>
  <c r="H42" i="209"/>
  <c r="H45" i="209"/>
  <c r="J50" i="209"/>
  <c r="J43" i="209"/>
  <c r="J47" i="209"/>
  <c r="J41" i="209"/>
  <c r="J45" i="209"/>
  <c r="J52" i="209"/>
  <c r="J44" i="209"/>
  <c r="I47" i="210"/>
  <c r="I49" i="210" s="1"/>
  <c r="E17" i="192" s="1"/>
  <c r="J42" i="209"/>
  <c r="J51" i="209"/>
  <c r="I42" i="210"/>
  <c r="D11" i="192"/>
  <c r="D10" i="192"/>
  <c r="E9" i="192"/>
  <c r="D9" i="192"/>
  <c r="D8" i="192"/>
  <c r="D7" i="192"/>
  <c r="C11" i="192"/>
  <c r="C10" i="192"/>
  <c r="C9" i="192"/>
  <c r="C8" i="192"/>
  <c r="C7" i="192"/>
  <c r="D6" i="192"/>
  <c r="C6" i="192"/>
  <c r="D4" i="192"/>
  <c r="D5" i="192"/>
  <c r="C5" i="192"/>
  <c r="E4" i="192"/>
  <c r="C4" i="192"/>
  <c r="D3" i="192"/>
  <c r="C3" i="192"/>
  <c r="G38" i="208"/>
  <c r="H38" i="208" s="1"/>
  <c r="H53" i="208" s="1"/>
  <c r="F33" i="208"/>
  <c r="G33" i="208"/>
  <c r="H33" i="208" s="1"/>
  <c r="D33" i="208"/>
  <c r="C33" i="208"/>
  <c r="B33" i="208"/>
  <c r="G30" i="208"/>
  <c r="H30" i="208" s="1"/>
  <c r="F30" i="208"/>
  <c r="D30" i="208"/>
  <c r="C30" i="208"/>
  <c r="B30" i="208"/>
  <c r="G23" i="208"/>
  <c r="H23" i="208" s="1"/>
  <c r="H25" i="208" s="1"/>
  <c r="F23" i="208"/>
  <c r="D23" i="208"/>
  <c r="C23" i="208"/>
  <c r="B23" i="208"/>
  <c r="E42" i="205"/>
  <c r="E41" i="205"/>
  <c r="E45" i="203"/>
  <c r="H35" i="208" l="1"/>
  <c r="H55" i="208" s="1"/>
  <c r="J53" i="215"/>
  <c r="J55" i="215" s="1"/>
  <c r="E21" i="192" s="1"/>
  <c r="I47" i="216"/>
  <c r="I49" i="216" s="1"/>
  <c r="E22" i="192" s="1"/>
  <c r="J55" i="209"/>
  <c r="E16" i="192" s="1"/>
  <c r="D2" i="192"/>
  <c r="C2" i="192"/>
  <c r="G38" i="207"/>
  <c r="H38" i="207" s="1"/>
  <c r="H53" i="207" s="1"/>
  <c r="F33" i="207"/>
  <c r="G33" i="207"/>
  <c r="H33" i="207" s="1"/>
  <c r="D33" i="207"/>
  <c r="C33" i="207"/>
  <c r="B33" i="207"/>
  <c r="F30" i="207"/>
  <c r="G30" i="207"/>
  <c r="H30" i="207" s="1"/>
  <c r="D30" i="207"/>
  <c r="C30" i="207"/>
  <c r="B30" i="207"/>
  <c r="G23" i="207"/>
  <c r="H23" i="207" s="1"/>
  <c r="H25" i="207" s="1"/>
  <c r="F23" i="207"/>
  <c r="D23" i="207"/>
  <c r="C23" i="207"/>
  <c r="B23" i="207"/>
  <c r="F44" i="206"/>
  <c r="E44" i="206"/>
  <c r="G44" i="206" s="1"/>
  <c r="H44" i="206" s="1"/>
  <c r="D44" i="206"/>
  <c r="C44" i="206"/>
  <c r="B44" i="206"/>
  <c r="F43" i="206"/>
  <c r="D43" i="206"/>
  <c r="C43" i="206"/>
  <c r="B43" i="206"/>
  <c r="F42" i="206"/>
  <c r="E42" i="206"/>
  <c r="G42" i="206" s="1"/>
  <c r="H42" i="206" s="1"/>
  <c r="D42" i="206"/>
  <c r="C42" i="206"/>
  <c r="B42" i="206"/>
  <c r="F41" i="206"/>
  <c r="D41" i="206"/>
  <c r="C41" i="206"/>
  <c r="B41" i="206"/>
  <c r="H38" i="206"/>
  <c r="H27" i="206"/>
  <c r="F42" i="205"/>
  <c r="D42" i="205"/>
  <c r="C42" i="205"/>
  <c r="B42" i="205"/>
  <c r="G41" i="205"/>
  <c r="F41" i="205"/>
  <c r="G42" i="205"/>
  <c r="D41" i="205"/>
  <c r="C41" i="205"/>
  <c r="B41" i="205"/>
  <c r="H38" i="205"/>
  <c r="H27" i="205"/>
  <c r="H46" i="204"/>
  <c r="F46" i="204"/>
  <c r="G46" i="204" s="1"/>
  <c r="D46" i="204"/>
  <c r="C46" i="204"/>
  <c r="B46" i="204"/>
  <c r="F45" i="204"/>
  <c r="G45" i="204" s="1"/>
  <c r="D45" i="204"/>
  <c r="C45" i="204"/>
  <c r="B45" i="204"/>
  <c r="F44" i="204"/>
  <c r="G44" i="204" s="1"/>
  <c r="E44" i="204"/>
  <c r="H44" i="204" s="1"/>
  <c r="I44" i="204" s="1"/>
  <c r="D44" i="204"/>
  <c r="C44" i="204"/>
  <c r="B44" i="204"/>
  <c r="F43" i="204"/>
  <c r="G43" i="204" s="1"/>
  <c r="E43" i="204"/>
  <c r="H43" i="204" s="1"/>
  <c r="I43" i="204" s="1"/>
  <c r="D43" i="204"/>
  <c r="C43" i="204"/>
  <c r="B43" i="204"/>
  <c r="F42" i="204"/>
  <c r="G42" i="204" s="1"/>
  <c r="D42" i="204"/>
  <c r="C42" i="204"/>
  <c r="B42" i="204"/>
  <c r="F41" i="204"/>
  <c r="G41" i="204" s="1"/>
  <c r="E41" i="204"/>
  <c r="H41" i="204" s="1"/>
  <c r="I41" i="204" s="1"/>
  <c r="D41" i="204"/>
  <c r="C41" i="204"/>
  <c r="B41" i="204"/>
  <c r="I38" i="204"/>
  <c r="I27" i="204"/>
  <c r="I51" i="203"/>
  <c r="J51" i="203" s="1"/>
  <c r="H51" i="203"/>
  <c r="D51" i="203"/>
  <c r="C51" i="203"/>
  <c r="B51" i="203"/>
  <c r="I50" i="203"/>
  <c r="F50" i="203"/>
  <c r="H50" i="203" s="1"/>
  <c r="D50" i="203"/>
  <c r="C50" i="203"/>
  <c r="B50" i="203"/>
  <c r="I49" i="203"/>
  <c r="H49" i="203"/>
  <c r="D49" i="203"/>
  <c r="C49" i="203"/>
  <c r="B49" i="203"/>
  <c r="H48" i="203"/>
  <c r="E43" i="206"/>
  <c r="G43" i="206" s="1"/>
  <c r="H43" i="206" s="1"/>
  <c r="D48" i="203"/>
  <c r="C48" i="203"/>
  <c r="B48" i="203"/>
  <c r="I47" i="203"/>
  <c r="H47" i="203"/>
  <c r="E41" i="206"/>
  <c r="G41" i="206" s="1"/>
  <c r="H41" i="206" s="1"/>
  <c r="D47" i="203"/>
  <c r="C47" i="203"/>
  <c r="B47" i="203"/>
  <c r="G46" i="203"/>
  <c r="F46" i="203"/>
  <c r="H46" i="203" s="1"/>
  <c r="I46" i="203"/>
  <c r="D46" i="203"/>
  <c r="C46" i="203"/>
  <c r="B46" i="203"/>
  <c r="G45" i="203"/>
  <c r="F45" i="203"/>
  <c r="H45" i="203" s="1"/>
  <c r="I45" i="203"/>
  <c r="D45" i="203"/>
  <c r="C45" i="203"/>
  <c r="B45" i="203"/>
  <c r="I44" i="203"/>
  <c r="G44" i="203"/>
  <c r="F44" i="203"/>
  <c r="H44" i="203" s="1"/>
  <c r="J44" i="203" s="1"/>
  <c r="D44" i="203"/>
  <c r="C44" i="203"/>
  <c r="B44" i="203"/>
  <c r="I43" i="203"/>
  <c r="H43" i="203"/>
  <c r="D43" i="203"/>
  <c r="C43" i="203"/>
  <c r="B43" i="203"/>
  <c r="G42" i="203"/>
  <c r="F42" i="203"/>
  <c r="E42" i="203"/>
  <c r="I42" i="203" s="1"/>
  <c r="D42" i="203"/>
  <c r="I41" i="203"/>
  <c r="F41" i="203"/>
  <c r="H41" i="203" s="1"/>
  <c r="D41" i="203"/>
  <c r="C41" i="203"/>
  <c r="B41" i="203"/>
  <c r="J38" i="203"/>
  <c r="J27" i="203"/>
  <c r="H35" i="207" l="1"/>
  <c r="H55" i="207" s="1"/>
  <c r="E6" i="192" s="1"/>
  <c r="H41" i="205"/>
  <c r="H42" i="205"/>
  <c r="H42" i="203"/>
  <c r="J45" i="203"/>
  <c r="J47" i="203"/>
  <c r="E45" i="204"/>
  <c r="J49" i="203"/>
  <c r="J42" i="203"/>
  <c r="J43" i="203"/>
  <c r="J46" i="203"/>
  <c r="J50" i="203"/>
  <c r="E42" i="204"/>
  <c r="H42" i="204" s="1"/>
  <c r="I42" i="204" s="1"/>
  <c r="J41" i="203"/>
  <c r="H45" i="206"/>
  <c r="H47" i="206" s="1"/>
  <c r="E15" i="192" s="1"/>
  <c r="I46" i="204"/>
  <c r="I48" i="203"/>
  <c r="J48" i="203" s="1"/>
  <c r="E47" i="198"/>
  <c r="H43" i="205" l="1"/>
  <c r="H45" i="205" s="1"/>
  <c r="I47" i="204"/>
  <c r="I49" i="204" s="1"/>
  <c r="E13" i="192" s="1"/>
  <c r="J52" i="203"/>
  <c r="J54" i="203" s="1"/>
  <c r="E12" i="192" s="1"/>
  <c r="D50" i="193"/>
  <c r="B50" i="193"/>
  <c r="F45" i="196"/>
  <c r="H45" i="196" s="1"/>
  <c r="G45" i="196"/>
  <c r="E45" i="196"/>
  <c r="D45" i="196"/>
  <c r="C45" i="196"/>
  <c r="B45" i="196"/>
  <c r="H50" i="193"/>
  <c r="I50" i="193"/>
  <c r="J50" i="193" s="1"/>
  <c r="C50" i="193"/>
  <c r="E46" i="193"/>
  <c r="E45" i="193"/>
  <c r="E42" i="193"/>
  <c r="F44" i="201"/>
  <c r="E44" i="201"/>
  <c r="G44" i="201" s="1"/>
  <c r="H44" i="201" s="1"/>
  <c r="D44" i="201"/>
  <c r="C44" i="201"/>
  <c r="B44" i="201"/>
  <c r="F43" i="201"/>
  <c r="E43" i="201"/>
  <c r="G43" i="201" s="1"/>
  <c r="H43" i="201" s="1"/>
  <c r="D43" i="201"/>
  <c r="C43" i="201"/>
  <c r="B43" i="201"/>
  <c r="F42" i="201"/>
  <c r="E42" i="201"/>
  <c r="G42" i="201" s="1"/>
  <c r="H42" i="201" s="1"/>
  <c r="D42" i="201"/>
  <c r="C42" i="201"/>
  <c r="B42" i="201"/>
  <c r="F41" i="201"/>
  <c r="E41" i="201"/>
  <c r="G41" i="201" s="1"/>
  <c r="H41" i="201" s="1"/>
  <c r="D41" i="201"/>
  <c r="C41" i="201"/>
  <c r="B41" i="201"/>
  <c r="H38" i="201"/>
  <c r="H27" i="201"/>
  <c r="F42" i="200"/>
  <c r="D42" i="200"/>
  <c r="C42" i="200"/>
  <c r="B42" i="200"/>
  <c r="F41" i="200"/>
  <c r="E41" i="200"/>
  <c r="E42" i="200" s="1"/>
  <c r="G42" i="200" s="1"/>
  <c r="H42" i="200" s="1"/>
  <c r="D41" i="200"/>
  <c r="C41" i="200"/>
  <c r="B41" i="200"/>
  <c r="H38" i="200"/>
  <c r="H27" i="200"/>
  <c r="H46" i="199"/>
  <c r="F46" i="199"/>
  <c r="G46" i="199" s="1"/>
  <c r="I46" i="199" s="1"/>
  <c r="D46" i="199"/>
  <c r="C46" i="199"/>
  <c r="B46" i="199"/>
  <c r="F45" i="199"/>
  <c r="G45" i="199" s="1"/>
  <c r="D45" i="199"/>
  <c r="C45" i="199"/>
  <c r="B45" i="199"/>
  <c r="H44" i="199"/>
  <c r="F44" i="199"/>
  <c r="G44" i="199" s="1"/>
  <c r="E44" i="199"/>
  <c r="D44" i="199"/>
  <c r="C44" i="199"/>
  <c r="B44" i="199"/>
  <c r="H43" i="199"/>
  <c r="F43" i="199"/>
  <c r="G43" i="199" s="1"/>
  <c r="E43" i="199"/>
  <c r="D43" i="199"/>
  <c r="C43" i="199"/>
  <c r="B43" i="199"/>
  <c r="F42" i="199"/>
  <c r="G42" i="199" s="1"/>
  <c r="D42" i="199"/>
  <c r="C42" i="199"/>
  <c r="B42" i="199"/>
  <c r="H41" i="199"/>
  <c r="F41" i="199"/>
  <c r="G41" i="199" s="1"/>
  <c r="E41" i="199"/>
  <c r="D41" i="199"/>
  <c r="C41" i="199"/>
  <c r="B41" i="199"/>
  <c r="I38" i="199"/>
  <c r="I27" i="199"/>
  <c r="J51" i="198"/>
  <c r="I51" i="198"/>
  <c r="H51" i="198"/>
  <c r="D51" i="198"/>
  <c r="C51" i="198"/>
  <c r="B51" i="198"/>
  <c r="I50" i="198"/>
  <c r="J50" i="198" s="1"/>
  <c r="H50" i="198"/>
  <c r="F50" i="198"/>
  <c r="D50" i="198"/>
  <c r="C50" i="198"/>
  <c r="B50" i="198"/>
  <c r="J49" i="198"/>
  <c r="I49" i="198"/>
  <c r="H49" i="198"/>
  <c r="D49" i="198"/>
  <c r="C49" i="198"/>
  <c r="B49" i="198"/>
  <c r="I48" i="198"/>
  <c r="J48" i="198" s="1"/>
  <c r="H48" i="198"/>
  <c r="D48" i="198"/>
  <c r="C48" i="198"/>
  <c r="B48" i="198"/>
  <c r="I47" i="198"/>
  <c r="J47" i="198" s="1"/>
  <c r="H47" i="198"/>
  <c r="D47" i="198"/>
  <c r="C47" i="198"/>
  <c r="B47" i="198"/>
  <c r="H46" i="198"/>
  <c r="G46" i="198"/>
  <c r="F46" i="198"/>
  <c r="E46" i="198"/>
  <c r="E45" i="199" s="1"/>
  <c r="D46" i="198"/>
  <c r="C46" i="198"/>
  <c r="B46" i="198"/>
  <c r="I45" i="198"/>
  <c r="J45" i="198" s="1"/>
  <c r="G45" i="198"/>
  <c r="F45" i="198"/>
  <c r="H45" i="198" s="1"/>
  <c r="E45" i="198"/>
  <c r="D45" i="198"/>
  <c r="C45" i="198"/>
  <c r="B45" i="198"/>
  <c r="I44" i="198"/>
  <c r="G44" i="198"/>
  <c r="H44" i="198" s="1"/>
  <c r="J44" i="198" s="1"/>
  <c r="F44" i="198"/>
  <c r="D44" i="198"/>
  <c r="C44" i="198"/>
  <c r="B44" i="198"/>
  <c r="J43" i="198"/>
  <c r="I43" i="198"/>
  <c r="H43" i="198"/>
  <c r="D43" i="198"/>
  <c r="C43" i="198"/>
  <c r="B43" i="198"/>
  <c r="H42" i="198"/>
  <c r="G42" i="198"/>
  <c r="F42" i="198"/>
  <c r="E42" i="198"/>
  <c r="E42" i="199" s="1"/>
  <c r="H42" i="199" s="1"/>
  <c r="I42" i="199" s="1"/>
  <c r="D42" i="198"/>
  <c r="I41" i="198"/>
  <c r="F41" i="198"/>
  <c r="H41" i="198" s="1"/>
  <c r="D41" i="198"/>
  <c r="C41" i="198"/>
  <c r="B41" i="198"/>
  <c r="J38" i="198"/>
  <c r="J27" i="198"/>
  <c r="E44" i="196"/>
  <c r="E42" i="196"/>
  <c r="E41" i="196"/>
  <c r="E42" i="195"/>
  <c r="E41" i="195"/>
  <c r="E45" i="194"/>
  <c r="E44" i="194"/>
  <c r="E43" i="194"/>
  <c r="E42" i="194"/>
  <c r="E41" i="194"/>
  <c r="E43" i="196"/>
  <c r="I41" i="199" l="1"/>
  <c r="I44" i="199"/>
  <c r="I43" i="199"/>
  <c r="J41" i="198"/>
  <c r="J52" i="198" s="1"/>
  <c r="J54" i="198" s="1"/>
  <c r="E2" i="192" s="1"/>
  <c r="H45" i="201"/>
  <c r="H47" i="201" s="1"/>
  <c r="E5" i="192" s="1"/>
  <c r="I42" i="198"/>
  <c r="J42" i="198" s="1"/>
  <c r="I46" i="198"/>
  <c r="J46" i="198" s="1"/>
  <c r="G41" i="200"/>
  <c r="H41" i="200" s="1"/>
  <c r="H43" i="200" s="1"/>
  <c r="H45" i="200" s="1"/>
  <c r="I47" i="199" l="1"/>
  <c r="I49" i="199" s="1"/>
  <c r="E3" i="192" s="1"/>
  <c r="G39" i="197" l="1"/>
  <c r="H39" i="197" s="1"/>
  <c r="H54" i="197" s="1"/>
  <c r="G33" i="197"/>
  <c r="F33" i="197"/>
  <c r="F30" i="197"/>
  <c r="G30" i="197"/>
  <c r="H30" i="197" s="1"/>
  <c r="G23" i="197"/>
  <c r="F23" i="197"/>
  <c r="D23" i="197"/>
  <c r="C23" i="197"/>
  <c r="B23" i="197"/>
  <c r="G44" i="196"/>
  <c r="H44" i="196" s="1"/>
  <c r="F44" i="196"/>
  <c r="D44" i="196"/>
  <c r="C44" i="196"/>
  <c r="B44" i="196"/>
  <c r="G43" i="196"/>
  <c r="F43" i="196"/>
  <c r="D43" i="196"/>
  <c r="C43" i="196"/>
  <c r="B43" i="196"/>
  <c r="G42" i="196"/>
  <c r="F42" i="196"/>
  <c r="D42" i="196"/>
  <c r="C42" i="196"/>
  <c r="B42" i="196"/>
  <c r="G41" i="196"/>
  <c r="H41" i="196" s="1"/>
  <c r="F41" i="196"/>
  <c r="D41" i="196"/>
  <c r="C41" i="196"/>
  <c r="B41" i="196"/>
  <c r="H38" i="196"/>
  <c r="H27" i="196"/>
  <c r="G42" i="195"/>
  <c r="F42" i="195"/>
  <c r="D42" i="195"/>
  <c r="C42" i="195"/>
  <c r="B42" i="195"/>
  <c r="G41" i="195"/>
  <c r="H41" i="195" s="1"/>
  <c r="F41" i="195"/>
  <c r="D41" i="195"/>
  <c r="C41" i="195"/>
  <c r="B41" i="195"/>
  <c r="H38" i="195"/>
  <c r="H27" i="195"/>
  <c r="H46" i="194"/>
  <c r="I46" i="194" s="1"/>
  <c r="G46" i="194"/>
  <c r="F46" i="194"/>
  <c r="D46" i="194"/>
  <c r="C46" i="194"/>
  <c r="B46" i="194"/>
  <c r="F45" i="194"/>
  <c r="G45" i="194" s="1"/>
  <c r="D45" i="194"/>
  <c r="C45" i="194"/>
  <c r="B45" i="194"/>
  <c r="F44" i="194"/>
  <c r="G44" i="194" s="1"/>
  <c r="H44" i="194"/>
  <c r="I44" i="194" s="1"/>
  <c r="D44" i="194"/>
  <c r="C44" i="194"/>
  <c r="B44" i="194"/>
  <c r="H43" i="194"/>
  <c r="F43" i="194"/>
  <c r="G43" i="194" s="1"/>
  <c r="D43" i="194"/>
  <c r="C43" i="194"/>
  <c r="B43" i="194"/>
  <c r="F42" i="194"/>
  <c r="G42" i="194" s="1"/>
  <c r="H42" i="194"/>
  <c r="I42" i="194" s="1"/>
  <c r="D42" i="194"/>
  <c r="C42" i="194"/>
  <c r="B42" i="194"/>
  <c r="H41" i="194"/>
  <c r="F41" i="194"/>
  <c r="G41" i="194" s="1"/>
  <c r="D41" i="194"/>
  <c r="C41" i="194"/>
  <c r="B41" i="194"/>
  <c r="I38" i="194"/>
  <c r="I27" i="194"/>
  <c r="I52" i="193"/>
  <c r="H52" i="193"/>
  <c r="D52" i="193"/>
  <c r="C52" i="193"/>
  <c r="B52" i="193"/>
  <c r="I51" i="193"/>
  <c r="F51" i="193"/>
  <c r="H51" i="193" s="1"/>
  <c r="D51" i="193"/>
  <c r="C51" i="193"/>
  <c r="B51" i="193"/>
  <c r="I49" i="193"/>
  <c r="H49" i="193"/>
  <c r="D49" i="193"/>
  <c r="C49" i="193"/>
  <c r="B49" i="193"/>
  <c r="I48" i="193"/>
  <c r="H48" i="193"/>
  <c r="D48" i="193"/>
  <c r="C48" i="193"/>
  <c r="B48" i="193"/>
  <c r="I47" i="193"/>
  <c r="J47" i="193" s="1"/>
  <c r="H47" i="193"/>
  <c r="D47" i="193"/>
  <c r="C47" i="193"/>
  <c r="B47" i="193"/>
  <c r="G46" i="193"/>
  <c r="F46" i="193"/>
  <c r="H46" i="193" s="1"/>
  <c r="I46" i="193"/>
  <c r="J46" i="193" s="1"/>
  <c r="D46" i="193"/>
  <c r="C46" i="193"/>
  <c r="B46" i="193"/>
  <c r="I45" i="193"/>
  <c r="G45" i="193"/>
  <c r="F45" i="193"/>
  <c r="H45" i="193" s="1"/>
  <c r="D45" i="193"/>
  <c r="C45" i="193"/>
  <c r="B45" i="193"/>
  <c r="I44" i="193"/>
  <c r="G44" i="193"/>
  <c r="F44" i="193"/>
  <c r="D44" i="193"/>
  <c r="C44" i="193"/>
  <c r="B44" i="193"/>
  <c r="I43" i="193"/>
  <c r="J43" i="193" s="1"/>
  <c r="H43" i="193"/>
  <c r="D43" i="193"/>
  <c r="C43" i="193"/>
  <c r="B43" i="193"/>
  <c r="G42" i="193"/>
  <c r="F42" i="193"/>
  <c r="H42" i="193" s="1"/>
  <c r="I42" i="193"/>
  <c r="J42" i="193" s="1"/>
  <c r="D42" i="193"/>
  <c r="I41" i="193"/>
  <c r="F41" i="193"/>
  <c r="H41" i="193" s="1"/>
  <c r="D41" i="193"/>
  <c r="C41" i="193"/>
  <c r="B41" i="193"/>
  <c r="J38" i="193"/>
  <c r="J27" i="193"/>
  <c r="H23" i="197" l="1"/>
  <c r="H25" i="197" s="1"/>
  <c r="H33" i="197"/>
  <c r="H43" i="196"/>
  <c r="J48" i="193"/>
  <c r="H44" i="193"/>
  <c r="J44" i="193"/>
  <c r="J49" i="193"/>
  <c r="J52" i="193"/>
  <c r="J45" i="193"/>
  <c r="H42" i="196"/>
  <c r="J41" i="193"/>
  <c r="H42" i="195"/>
  <c r="H43" i="195" s="1"/>
  <c r="H45" i="195" s="1"/>
  <c r="I41" i="194"/>
  <c r="J51" i="193"/>
  <c r="I43" i="194"/>
  <c r="D85" i="192"/>
  <c r="C85" i="192"/>
  <c r="C33" i="186"/>
  <c r="C30" i="186"/>
  <c r="F33" i="186"/>
  <c r="F30" i="186"/>
  <c r="D33" i="186"/>
  <c r="D30" i="186"/>
  <c r="B33" i="186"/>
  <c r="B30" i="186"/>
  <c r="F23" i="186"/>
  <c r="D23" i="186"/>
  <c r="C23" i="186"/>
  <c r="B23" i="186"/>
  <c r="H36" i="197" l="1"/>
  <c r="H48" i="196"/>
  <c r="E10" i="192" s="1"/>
  <c r="J55" i="193"/>
  <c r="E7" i="192" s="1"/>
  <c r="I47" i="194"/>
  <c r="I49" i="194" s="1"/>
  <c r="E8" i="192" s="1"/>
  <c r="E84" i="192"/>
  <c r="D84" i="192"/>
  <c r="C84" i="192"/>
  <c r="F44" i="185"/>
  <c r="D44" i="185"/>
  <c r="C44" i="185"/>
  <c r="B44" i="185"/>
  <c r="F43" i="185"/>
  <c r="D43" i="185"/>
  <c r="C43" i="185"/>
  <c r="B43" i="185"/>
  <c r="F42" i="185"/>
  <c r="D42" i="185"/>
  <c r="C42" i="185"/>
  <c r="B42" i="185"/>
  <c r="F41" i="185"/>
  <c r="D41" i="185"/>
  <c r="C41" i="185"/>
  <c r="B41" i="185"/>
  <c r="E83" i="192"/>
  <c r="D83" i="192"/>
  <c r="C83" i="192"/>
  <c r="F42" i="184"/>
  <c r="D42" i="184"/>
  <c r="C42" i="184"/>
  <c r="B42" i="184"/>
  <c r="F41" i="184"/>
  <c r="D41" i="184"/>
  <c r="C41" i="184"/>
  <c r="B41" i="184"/>
  <c r="E82" i="192"/>
  <c r="D82" i="192"/>
  <c r="C82" i="192"/>
  <c r="H45" i="183"/>
  <c r="H46" i="183"/>
  <c r="F46" i="183"/>
  <c r="G46" i="183" s="1"/>
  <c r="D46" i="183"/>
  <c r="B46" i="183"/>
  <c r="C46" i="183"/>
  <c r="F45" i="183"/>
  <c r="G45" i="183" s="1"/>
  <c r="D45" i="183"/>
  <c r="C45" i="183"/>
  <c r="B45" i="183"/>
  <c r="F44" i="183"/>
  <c r="G44" i="183" s="1"/>
  <c r="D44" i="183"/>
  <c r="C44" i="183"/>
  <c r="B44" i="183"/>
  <c r="G43" i="183"/>
  <c r="F43" i="183"/>
  <c r="D43" i="183"/>
  <c r="C43" i="183"/>
  <c r="B43" i="183"/>
  <c r="G42" i="183"/>
  <c r="F42" i="183"/>
  <c r="D42" i="183"/>
  <c r="C42" i="183"/>
  <c r="B42" i="183"/>
  <c r="H56" i="197" l="1"/>
  <c r="E11" i="192" s="1"/>
  <c r="I46" i="183"/>
  <c r="G41" i="183"/>
  <c r="H50" i="182"/>
  <c r="H46" i="182"/>
  <c r="H45" i="182"/>
  <c r="H44" i="182"/>
  <c r="H42" i="182"/>
  <c r="H41" i="182"/>
  <c r="F41" i="183"/>
  <c r="D41" i="183"/>
  <c r="C41" i="183"/>
  <c r="B41" i="183"/>
  <c r="E24" i="187" l="1"/>
  <c r="D81" i="192" l="1"/>
  <c r="C81" i="192"/>
  <c r="C46" i="182" l="1"/>
  <c r="H51" i="182"/>
  <c r="D51" i="182"/>
  <c r="C51" i="182"/>
  <c r="B51" i="182"/>
  <c r="I51" i="182"/>
  <c r="F50" i="182"/>
  <c r="D50" i="182"/>
  <c r="C50" i="182"/>
  <c r="B50" i="182"/>
  <c r="H49" i="182"/>
  <c r="D49" i="182"/>
  <c r="C49" i="182"/>
  <c r="B49" i="182"/>
  <c r="H48" i="182"/>
  <c r="D48" i="182"/>
  <c r="C48" i="182"/>
  <c r="B48" i="182"/>
  <c r="H47" i="182"/>
  <c r="D47" i="182"/>
  <c r="C47" i="182"/>
  <c r="B47" i="182"/>
  <c r="G46" i="182"/>
  <c r="F46" i="182"/>
  <c r="D46" i="182"/>
  <c r="B46" i="182"/>
  <c r="G45" i="182"/>
  <c r="F45" i="182"/>
  <c r="D45" i="182"/>
  <c r="C45" i="182"/>
  <c r="B45" i="182"/>
  <c r="G44" i="182"/>
  <c r="F44" i="182"/>
  <c r="D44" i="182"/>
  <c r="C44" i="182"/>
  <c r="B44" i="182"/>
  <c r="H43" i="182"/>
  <c r="D43" i="182"/>
  <c r="C43" i="182"/>
  <c r="B43" i="182"/>
  <c r="G42" i="182"/>
  <c r="F42" i="182"/>
  <c r="D42" i="182"/>
  <c r="F41" i="182"/>
  <c r="D41" i="182"/>
  <c r="C41" i="182"/>
  <c r="B41" i="182"/>
  <c r="J51" i="182" l="1"/>
  <c r="E23" i="187" l="1"/>
  <c r="H5" i="188" l="1"/>
  <c r="H3" i="188"/>
  <c r="E5" i="188"/>
  <c r="C5" i="188"/>
  <c r="E4" i="188"/>
  <c r="H4" i="188" s="1"/>
  <c r="C4" i="188"/>
  <c r="E3" i="188"/>
  <c r="C3" i="188"/>
  <c r="G38" i="186" l="1"/>
  <c r="H38" i="186" s="1"/>
  <c r="H53" i="186" s="1"/>
  <c r="G33" i="186"/>
  <c r="H33" i="186" s="1"/>
  <c r="G30" i="186"/>
  <c r="H30" i="186" s="1"/>
  <c r="H35" i="186" s="1"/>
  <c r="G23" i="186"/>
  <c r="H23" i="186" s="1"/>
  <c r="H25" i="186" s="1"/>
  <c r="H44" i="185"/>
  <c r="G44" i="185"/>
  <c r="G43" i="185"/>
  <c r="H43" i="185" s="1"/>
  <c r="G42" i="185"/>
  <c r="H42" i="185" s="1"/>
  <c r="H41" i="185"/>
  <c r="G41" i="185"/>
  <c r="H38" i="185"/>
  <c r="H27" i="185"/>
  <c r="G42" i="184"/>
  <c r="H42" i="184" s="1"/>
  <c r="G41" i="184"/>
  <c r="H41" i="184" s="1"/>
  <c r="H43" i="184" s="1"/>
  <c r="H45" i="184" s="1"/>
  <c r="H38" i="184"/>
  <c r="H27" i="184"/>
  <c r="E45" i="183"/>
  <c r="E44" i="183"/>
  <c r="H44" i="183" s="1"/>
  <c r="I44" i="183" s="1"/>
  <c r="H43" i="183"/>
  <c r="E42" i="183"/>
  <c r="H42" i="183" s="1"/>
  <c r="H41" i="183"/>
  <c r="I41" i="183" s="1"/>
  <c r="I38" i="183"/>
  <c r="I27" i="183"/>
  <c r="I50" i="182"/>
  <c r="J50" i="182" s="1"/>
  <c r="I49" i="182"/>
  <c r="J49" i="182" s="1"/>
  <c r="I48" i="182"/>
  <c r="J48" i="182" s="1"/>
  <c r="I47" i="182"/>
  <c r="J47" i="182" s="1"/>
  <c r="E46" i="182"/>
  <c r="I46" i="182" s="1"/>
  <c r="E45" i="182"/>
  <c r="I45" i="182" s="1"/>
  <c r="I44" i="182"/>
  <c r="I43" i="182"/>
  <c r="J43" i="182" s="1"/>
  <c r="E42" i="182"/>
  <c r="I42" i="182" s="1"/>
  <c r="J42" i="182" s="1"/>
  <c r="I41" i="182"/>
  <c r="J38" i="182"/>
  <c r="J27" i="182"/>
  <c r="J46" i="182" l="1"/>
  <c r="J41" i="182"/>
  <c r="J45" i="182"/>
  <c r="H55" i="186"/>
  <c r="E85" i="192" s="1"/>
  <c r="I42" i="183"/>
  <c r="I45" i="183"/>
  <c r="I43" i="183"/>
  <c r="J44" i="182"/>
  <c r="H45" i="185"/>
  <c r="H47" i="185" s="1"/>
  <c r="I47" i="183" l="1"/>
  <c r="I49" i="183" s="1"/>
  <c r="J52" i="182"/>
  <c r="J54" i="182" s="1"/>
  <c r="E81" i="192" s="1"/>
  <c r="AF41" i="163" l="1"/>
  <c r="AE41" i="163"/>
  <c r="AC41" i="163"/>
  <c r="AB41" i="163"/>
  <c r="AA41" i="163"/>
  <c r="Z41" i="163"/>
  <c r="Y41" i="163"/>
  <c r="AF40" i="163"/>
  <c r="AE40" i="163"/>
  <c r="AD40" i="163"/>
  <c r="AC40" i="163"/>
  <c r="AB40" i="163"/>
  <c r="AA40" i="163"/>
  <c r="Z40" i="163"/>
  <c r="Y40" i="163"/>
  <c r="Y34" i="163"/>
  <c r="Y33" i="163"/>
  <c r="Y35" i="163" s="1"/>
  <c r="O29" i="163"/>
  <c r="L30" i="163" s="1"/>
  <c r="O26" i="163"/>
  <c r="N10" i="163"/>
  <c r="O15" i="163" s="1"/>
  <c r="N9" i="163"/>
  <c r="N8" i="163"/>
  <c r="AF41" i="164"/>
  <c r="AE41" i="164"/>
  <c r="AC41" i="164"/>
  <c r="AB41" i="164"/>
  <c r="AA41" i="164"/>
  <c r="Z41" i="164"/>
  <c r="Y41" i="164"/>
  <c r="AF40" i="164"/>
  <c r="AE40" i="164"/>
  <c r="AD40" i="164"/>
  <c r="AC40" i="164"/>
  <c r="AB40" i="164"/>
  <c r="AA40" i="164"/>
  <c r="Z40" i="164"/>
  <c r="Y40" i="164"/>
  <c r="Y34" i="164"/>
  <c r="Y33" i="164"/>
  <c r="Y35" i="164" s="1"/>
  <c r="L30" i="164"/>
  <c r="O29" i="164"/>
  <c r="O26" i="164"/>
  <c r="N9" i="164"/>
  <c r="N8" i="164"/>
  <c r="N10" i="164" s="1"/>
  <c r="AF41" i="165"/>
  <c r="AE41" i="165"/>
  <c r="AC41" i="165"/>
  <c r="AB41" i="165"/>
  <c r="AA41" i="165"/>
  <c r="Z41" i="165"/>
  <c r="Y41" i="165"/>
  <c r="AF40" i="165"/>
  <c r="AE40" i="165"/>
  <c r="AD40" i="165"/>
  <c r="AC40" i="165"/>
  <c r="AB40" i="165"/>
  <c r="AA40" i="165"/>
  <c r="Z40" i="165"/>
  <c r="Y40" i="165"/>
  <c r="Y34" i="165"/>
  <c r="Y33" i="165"/>
  <c r="L30" i="165"/>
  <c r="O29" i="165"/>
  <c r="O26" i="165"/>
  <c r="N9" i="165"/>
  <c r="N8" i="165"/>
  <c r="N10" i="165" s="1"/>
  <c r="Y35" i="165" l="1"/>
  <c r="X41" i="163"/>
  <c r="O18" i="163"/>
  <c r="X40" i="163" s="1"/>
  <c r="O15" i="164"/>
  <c r="O18" i="164"/>
  <c r="O18" i="165"/>
  <c r="O15" i="165"/>
  <c r="X41" i="165" s="1"/>
  <c r="X41" i="164" l="1"/>
  <c r="L19" i="163"/>
  <c r="X40" i="164"/>
  <c r="L19" i="164"/>
  <c r="X40" i="165"/>
  <c r="L19" i="165"/>
  <c r="AD41" i="163" l="1"/>
  <c r="Q37" i="163"/>
  <c r="X42" i="163" s="1"/>
  <c r="X43" i="163"/>
  <c r="X44" i="163"/>
  <c r="AD41" i="164"/>
  <c r="Q37" i="164"/>
  <c r="AD41" i="165"/>
  <c r="Q37" i="165"/>
  <c r="Q48" i="163" l="1"/>
  <c r="X42" i="164"/>
  <c r="X42" i="165"/>
  <c r="X43" i="164" l="1"/>
  <c r="X43" i="165"/>
  <c r="X44" i="165" s="1"/>
  <c r="Q48" i="165" s="1"/>
  <c r="X44" i="164" l="1"/>
  <c r="Q48" i="164" s="1"/>
</calcChain>
</file>

<file path=xl/comments1.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consumo di 4 batteria da 12 V al mese
</t>
        </r>
      </text>
    </comment>
  </commentList>
</comments>
</file>

<file path=xl/comments1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1.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2.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3.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5.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0">
      <text>
        <r>
          <rPr>
            <b/>
            <sz val="12"/>
            <color indexed="81"/>
            <rFont val="Tahoma"/>
            <family val="2"/>
          </rPr>
          <t>Cartello quadrato "caporale" bianco-rosso delle testate
Si ipotizza di 0,90X0,90=0,81 m2</t>
        </r>
      </text>
    </comment>
  </commentList>
</comments>
</file>

<file path=xl/comments16.xml><?xml version="1.0" encoding="utf-8"?>
<comments xmlns="http://schemas.openxmlformats.org/spreadsheetml/2006/main">
  <authors>
    <author>Francesco Zaccaro</author>
    <author>Lagravinese Maria Rosaria</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3" authorId="1">
      <text>
        <r>
          <rPr>
            <b/>
            <sz val="9"/>
            <color indexed="81"/>
            <rFont val="Tahoma"/>
            <family val="2"/>
          </rPr>
          <t>Francesco Zaccaro:
 cartello Rettangolare 
 Si ipotizza di 0,90X0,35=0,315 m2</t>
        </r>
      </text>
    </comment>
    <comment ref="C44" authorId="1">
      <text>
        <r>
          <rPr>
            <b/>
            <sz val="9"/>
            <color indexed="81"/>
            <rFont val="Tahoma"/>
            <family val="2"/>
          </rPr>
          <t>Francesco Zaccaro:
integrazione al  cartello Rettangolare 
di cui sopra  Si ipotizza di 0,90X0,35=0,315 m2</t>
        </r>
      </text>
    </comment>
    <comment ref="C45" authorId="1">
      <text>
        <r>
          <rPr>
            <b/>
            <sz val="9"/>
            <color indexed="81"/>
            <rFont val="Tahoma"/>
            <family val="2"/>
          </rPr>
          <t>Lagravinese Maria Rosaria:</t>
        </r>
        <r>
          <rPr>
            <sz val="9"/>
            <color indexed="81"/>
            <rFont val="Tahoma"/>
            <family val="2"/>
          </rPr>
          <t xml:space="preserve">
Cartello quadrato "caporale" bianco-rosso delle testate
Si ipotizza di 0,90X0,90=0,81 m2</t>
        </r>
      </text>
    </comment>
    <comment ref="C47" authorId="0">
      <text>
        <r>
          <rPr>
            <b/>
            <sz val="8"/>
            <color indexed="81"/>
            <rFont val="Tahoma"/>
            <family val="2"/>
          </rPr>
          <t>Francesco Zaccaro:</t>
        </r>
        <r>
          <rPr>
            <sz val="8"/>
            <color indexed="81"/>
            <rFont val="Tahoma"/>
            <family val="2"/>
          </rPr>
          <t xml:space="preserve">
Cartello rettangolare 0,90X1,35=1,215 m2</t>
        </r>
      </text>
    </comment>
    <comment ref="C48"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7.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0">
      <text>
        <r>
          <rPr>
            <b/>
            <sz val="12"/>
            <color indexed="81"/>
            <rFont val="Tahoma"/>
            <family val="2"/>
          </rPr>
          <t>Cartello quadrato "caporale" bianco-rosso delle testate
Si ipotizza di 0,90X0,90=0,81 m2</t>
        </r>
      </text>
    </comment>
  </commentList>
</comments>
</file>

<file path=xl/comments18.xml><?xml version="1.0" encoding="utf-8"?>
<comments xmlns="http://schemas.openxmlformats.org/spreadsheetml/2006/main">
  <authors>
    <author>Francesco Zaccaro</author>
    <author>Lagravinese Maria Rosaria</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3" authorId="1">
      <text>
        <r>
          <rPr>
            <b/>
            <sz val="9"/>
            <color indexed="81"/>
            <rFont val="Tahoma"/>
            <family val="2"/>
          </rPr>
          <t>Francesco Zaccaro:
 cartello Rettangolare 
 Si ipotizza di 0,90X0,35=0,315 m2</t>
        </r>
      </text>
    </comment>
    <comment ref="C44" authorId="1">
      <text>
        <r>
          <rPr>
            <b/>
            <sz val="9"/>
            <color indexed="81"/>
            <rFont val="Tahoma"/>
            <family val="2"/>
          </rPr>
          <t>Francesco Zaccaro:
integrazione al  cartello Rettangolare 
di cui sopra  Si ipotizza di 0,90X0,35=0,315 m2</t>
        </r>
      </text>
    </comment>
    <comment ref="C45" authorId="1">
      <text>
        <r>
          <rPr>
            <b/>
            <sz val="9"/>
            <color indexed="81"/>
            <rFont val="Tahoma"/>
            <family val="2"/>
          </rPr>
          <t>Lagravinese Maria Rosaria:</t>
        </r>
        <r>
          <rPr>
            <sz val="9"/>
            <color indexed="81"/>
            <rFont val="Tahoma"/>
            <family val="2"/>
          </rPr>
          <t xml:space="preserve">
Cartello quadrato "caporale" bianco-rosso delle testate
Si ipotizza di 0,90X0,90=0,81 m2</t>
        </r>
      </text>
    </comment>
    <comment ref="C47" authorId="0">
      <text>
        <r>
          <rPr>
            <b/>
            <sz val="8"/>
            <color indexed="81"/>
            <rFont val="Tahoma"/>
            <family val="2"/>
          </rPr>
          <t>Francesco Zaccaro:</t>
        </r>
        <r>
          <rPr>
            <sz val="8"/>
            <color indexed="81"/>
            <rFont val="Tahoma"/>
            <family val="2"/>
          </rPr>
          <t xml:space="preserve">
Cartello rettangolare 0,90X1,35=1,215 m2</t>
        </r>
      </text>
    </comment>
    <comment ref="C48"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9.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1 lt gasolio per ora
</t>
        </r>
      </text>
    </comment>
  </commentList>
</comments>
</file>

<file path=xl/comments2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3.xml><?xml version="1.0" encoding="utf-8"?>
<comments xmlns="http://schemas.openxmlformats.org/spreadsheetml/2006/main">
  <authors>
    <author>Francesco Zaccaro</author>
  </authors>
  <commentList>
    <comment ref="C42" authorId="0">
      <text>
        <r>
          <rPr>
            <b/>
            <sz val="10"/>
            <color indexed="81"/>
            <rFont val="Tahoma"/>
            <family val="2"/>
          </rPr>
          <t>Francesco Zaccaro:</t>
        </r>
        <r>
          <rPr>
            <sz val="10"/>
            <color indexed="81"/>
            <rFont val="Tahoma"/>
            <family val="2"/>
          </rPr>
          <t xml:space="preserve">
integrazione al cartello "lavori in corso".
Si ipotizza di 1,20X0,35=0,42 m2</t>
        </r>
      </text>
    </comment>
    <comment ref="C45" authorId="0">
      <text>
        <r>
          <rPr>
            <b/>
            <sz val="10"/>
            <color indexed="81"/>
            <rFont val="Tahoma"/>
            <family val="2"/>
          </rPr>
          <t>Francesco Zaccaro:</t>
        </r>
        <r>
          <rPr>
            <sz val="10"/>
            <color indexed="81"/>
            <rFont val="Tahoma"/>
            <family val="2"/>
          </rPr>
          <t xml:space="preserve">
Cartello rettangolare 0,90X1,35=1,215 m2</t>
        </r>
      </text>
    </comment>
    <comment ref="C46" authorId="0">
      <text>
        <r>
          <rPr>
            <b/>
            <sz val="10"/>
            <color indexed="81"/>
            <rFont val="Tahoma"/>
            <family val="2"/>
          </rPr>
          <t>Francesco Zaccaro:</t>
        </r>
        <r>
          <rPr>
            <sz val="10"/>
            <color indexed="81"/>
            <rFont val="Tahoma"/>
            <family val="2"/>
          </rPr>
          <t xml:space="preserve">
integrazione al cartello Rettangolare della voce precedente.
Si ipotizza di 0,90X0,35=0,315 m2</t>
        </r>
      </text>
    </comment>
  </commentList>
</comments>
</file>

<file path=xl/comments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5.xml><?xml version="1.0" encoding="utf-8"?>
<comments xmlns="http://schemas.openxmlformats.org/spreadsheetml/2006/main">
  <authors>
    <author>Francesco Zaccaro</author>
    <author>Lagravinese Maria Rosaria</author>
  </authors>
  <commentList>
    <comment ref="C42" authorId="0">
      <text>
        <r>
          <rPr>
            <b/>
            <sz val="10"/>
            <color indexed="81"/>
            <rFont val="Tahoma"/>
            <family val="2"/>
          </rPr>
          <t>Francesco Zaccaro:</t>
        </r>
        <r>
          <rPr>
            <sz val="10"/>
            <color indexed="81"/>
            <rFont val="Tahoma"/>
            <family val="2"/>
          </rPr>
          <t xml:space="preserve">
integrazione al cartello "lavori in corso".
Si ipotizza di 1,20X0,35=0,42 m2</t>
        </r>
      </text>
    </comment>
    <comment ref="C45" authorId="0">
      <text>
        <r>
          <rPr>
            <b/>
            <sz val="10"/>
            <color indexed="81"/>
            <rFont val="Tahoma"/>
            <family val="2"/>
          </rPr>
          <t>Francesco Zaccaro:</t>
        </r>
        <r>
          <rPr>
            <sz val="10"/>
            <color indexed="81"/>
            <rFont val="Tahoma"/>
            <family val="2"/>
          </rPr>
          <t xml:space="preserve">
Cartello rettangolare 0,90X1,35=1,215 m2</t>
        </r>
      </text>
    </comment>
    <comment ref="C46" authorId="0">
      <text>
        <r>
          <rPr>
            <b/>
            <sz val="10"/>
            <color indexed="81"/>
            <rFont val="Tahoma"/>
            <family val="2"/>
          </rPr>
          <t>Francesco Zaccaro:</t>
        </r>
        <r>
          <rPr>
            <sz val="10"/>
            <color indexed="81"/>
            <rFont val="Tahoma"/>
            <family val="2"/>
          </rPr>
          <t xml:space="preserve">
integrazione al cartello Rettangolare della voce precedente.
Si ipotizza di 0,90X0,35=0,315 m2</t>
        </r>
      </text>
    </comment>
    <comment ref="C50" authorId="1">
      <text>
        <r>
          <rPr>
            <b/>
            <sz val="9"/>
            <color indexed="81"/>
            <rFont val="Tahoma"/>
            <family val="2"/>
          </rPr>
          <t>Lagravinese Maria Rosaria:</t>
        </r>
        <r>
          <rPr>
            <sz val="9"/>
            <color indexed="81"/>
            <rFont val="Tahoma"/>
            <family val="2"/>
          </rPr>
          <t xml:space="preserve">
Figura II 400 Art. 39
PASSAGGIO OBBLIGATORIO SEGNALE MOBILE DI PREAVVIS</t>
        </r>
      </text>
    </comment>
  </commentList>
</comments>
</file>

<file path=xl/comments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7.xml><?xml version="1.0" encoding="utf-8"?>
<comments xmlns="http://schemas.openxmlformats.org/spreadsheetml/2006/main">
  <authors>
    <author>Francesco Zaccaro</author>
  </authors>
  <commentList>
    <comment ref="C42" authorId="0">
      <text>
        <r>
          <rPr>
            <b/>
            <sz val="10"/>
            <color indexed="81"/>
            <rFont val="Tahoma"/>
            <family val="2"/>
          </rPr>
          <t>Francesco Zaccaro:</t>
        </r>
        <r>
          <rPr>
            <sz val="10"/>
            <color indexed="81"/>
            <rFont val="Tahoma"/>
            <family val="2"/>
          </rPr>
          <t xml:space="preserve">
integrazione al cartello "lavori in corso".
Si ipotizza di 1,20X0,35=0,42 m2</t>
        </r>
      </text>
    </comment>
    <comment ref="C45" authorId="0">
      <text>
        <r>
          <rPr>
            <b/>
            <sz val="10"/>
            <color indexed="81"/>
            <rFont val="Tahoma"/>
            <family val="2"/>
          </rPr>
          <t>Francesco Zaccaro:</t>
        </r>
        <r>
          <rPr>
            <sz val="10"/>
            <color indexed="81"/>
            <rFont val="Tahoma"/>
            <family val="2"/>
          </rPr>
          <t xml:space="preserve">
Cartello rettangolare 0,90X1,35=1,215 m2</t>
        </r>
      </text>
    </comment>
    <comment ref="C46" authorId="0">
      <text>
        <r>
          <rPr>
            <b/>
            <sz val="10"/>
            <color indexed="81"/>
            <rFont val="Tahoma"/>
            <family val="2"/>
          </rPr>
          <t>Francesco Zaccaro:</t>
        </r>
        <r>
          <rPr>
            <sz val="10"/>
            <color indexed="81"/>
            <rFont val="Tahoma"/>
            <family val="2"/>
          </rPr>
          <t xml:space="preserve">
integrazione al cartello Rettangolare della voce precedente.
Si ipotizza di 0,90X0,35=0,315 m2</t>
        </r>
      </text>
    </comment>
  </commentList>
</comments>
</file>

<file path=xl/comments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9.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sharedStrings.xml><?xml version="1.0" encoding="utf-8"?>
<sst xmlns="http://schemas.openxmlformats.org/spreadsheetml/2006/main" count="1922" uniqueCount="334">
  <si>
    <t>quantità considerata</t>
  </si>
  <si>
    <t>n°</t>
  </si>
  <si>
    <t>Codice</t>
  </si>
  <si>
    <t>Descrizione</t>
  </si>
  <si>
    <t>U.M.</t>
  </si>
  <si>
    <t>Quantità</t>
  </si>
  <si>
    <t>P.U.</t>
  </si>
  <si>
    <t>Incidenza</t>
  </si>
  <si>
    <t>Eur/cad</t>
  </si>
  <si>
    <t>prezzo</t>
  </si>
  <si>
    <t>primo mese/fraz. *</t>
  </si>
  <si>
    <t>per mese in più/fraz.**</t>
  </si>
  <si>
    <t>settimanale ***</t>
  </si>
  <si>
    <t>Macchinari</t>
  </si>
  <si>
    <t>A) TOTALE MACCHINARI</t>
  </si>
  <si>
    <t>€/cad</t>
  </si>
  <si>
    <t>Mano d'opera</t>
  </si>
  <si>
    <t>B) TOTALE MANO D'OPERA</t>
  </si>
  <si>
    <t>Noleggi</t>
  </si>
  <si>
    <t>cad</t>
  </si>
  <si>
    <t>-</t>
  </si>
  <si>
    <t>giorno</t>
  </si>
  <si>
    <t>C) TOTALE NOLEGGI</t>
  </si>
  <si>
    <t>TOTALE  (A+B+C)</t>
  </si>
  <si>
    <t>€/sett.</t>
  </si>
  <si>
    <t>NOTE</t>
  </si>
  <si>
    <t>*</t>
  </si>
  <si>
    <t>**</t>
  </si>
  <si>
    <t>***</t>
  </si>
  <si>
    <t>per mese in più/fraz.*</t>
  </si>
  <si>
    <t>settimanale **</t>
  </si>
  <si>
    <t>€/giorno</t>
  </si>
  <si>
    <t>SIC.04.02.001.3.a</t>
  </si>
  <si>
    <t>SIC.04.01.001.b</t>
  </si>
  <si>
    <t>CE.1.05</t>
  </si>
  <si>
    <t>totale</t>
  </si>
  <si>
    <t>h</t>
  </si>
  <si>
    <t>Compenso per la realizzazione di flesso con prerestringimento su autostrada a 3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eccezione di delineatori, lampade, sacchi di zavorra, pannelli 90X90 fondo nero - 8 fari a led.(per questi ultimi solo per il primo giorno).
(schema 7)</t>
  </si>
  <si>
    <t>FLESSO</t>
  </si>
  <si>
    <t>DEVIAZIONE PARZIALE IN ZONA DI SVINCOLO CON PRERESTRINGIMENTO</t>
  </si>
  <si>
    <t>DESCRIZIONE</t>
  </si>
  <si>
    <t>FLESSO CON PRERESTRINGIMENTO</t>
  </si>
  <si>
    <t>NOTE:</t>
  </si>
  <si>
    <t>ANALISI PREZZI</t>
  </si>
  <si>
    <t>Art.:</t>
  </si>
  <si>
    <t>Offerta</t>
  </si>
  <si>
    <t>Tipo di Offerta
e Importo</t>
  </si>
  <si>
    <t>Fornitura Franco Fabbrica</t>
  </si>
  <si>
    <t>Euro</t>
  </si>
  <si>
    <t>ammortamento 5 anni, 240 giorni/anno</t>
  </si>
  <si>
    <t>costo giornaliero di funzionamento, 24 h/g</t>
  </si>
  <si>
    <t>Fornitura in Sito</t>
  </si>
  <si>
    <t>Fornitura + Montaggio</t>
  </si>
  <si>
    <t>Sconto</t>
  </si>
  <si>
    <t>Dichiarato dall'offerente:</t>
  </si>
  <si>
    <t>Rif.:</t>
  </si>
  <si>
    <t>del:</t>
  </si>
  <si>
    <t>Percentuale</t>
  </si>
  <si>
    <t>Importo: Euro</t>
  </si>
  <si>
    <t>Ipotizzato dal progettista</t>
  </si>
  <si>
    <t>Importo scontato dell'Offerta:</t>
  </si>
  <si>
    <t xml:space="preserve"> Offerta di montaggio e Importo</t>
  </si>
  <si>
    <t>Montaggio stimato dal progettista:</t>
  </si>
  <si>
    <t>( )</t>
  </si>
  <si>
    <t>Tot.Euro</t>
  </si>
  <si>
    <t>Ore Op. 5° livello</t>
  </si>
  <si>
    <t>(1) Euro/ora</t>
  </si>
  <si>
    <t>Ore Op. 4° livello</t>
  </si>
  <si>
    <t>Importo Totale Montaggio: Euro</t>
  </si>
  <si>
    <t>Importo Totale FORNITURA + MONTAGGIO</t>
  </si>
  <si>
    <t>Aliquote di maggiorazione:</t>
  </si>
  <si>
    <t>Trasporto:</t>
  </si>
  <si>
    <t>2% - 5%</t>
  </si>
  <si>
    <t>(2)</t>
  </si>
  <si>
    <t>Nolo:</t>
  </si>
  <si>
    <t>1% - 3%</t>
  </si>
  <si>
    <t>(3)</t>
  </si>
  <si>
    <t>Sicurezza:</t>
  </si>
  <si>
    <t>1% - 7%</t>
  </si>
  <si>
    <t>(4)</t>
  </si>
  <si>
    <t>Spese Gen.:</t>
  </si>
  <si>
    <t>13% - 15%</t>
  </si>
  <si>
    <t>(5)</t>
  </si>
  <si>
    <t>Utile Appaltatore:</t>
  </si>
  <si>
    <t>(6)</t>
  </si>
  <si>
    <t>Piccole opere aggiuntive stimate dal progettista</t>
  </si>
  <si>
    <t>IMPORTO TOTALE DELL'ANALISI PREZZI:</t>
  </si>
  <si>
    <t>(1)</t>
  </si>
  <si>
    <t>Riferimento: DM 10 Ottobre 2003</t>
  </si>
  <si>
    <t>Percentuale riferita all'importo di Fornitura</t>
  </si>
  <si>
    <t>Percentuale riferita all'importo di Fornitura+Trasporto+Nolo+Montaggio</t>
  </si>
  <si>
    <t>Percentuale riferita all'importo di Fornitura+Trasporto+Nolo+Montaggio+Sicurezza</t>
  </si>
  <si>
    <t>Percentuale riferita all'importo di Fornitura+Trasporto+Nolo+Montaggio+Sicurezza+Spese Generali</t>
  </si>
  <si>
    <r>
      <t xml:space="preserve">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t>
    </r>
    <r>
      <rPr>
        <b/>
        <sz val="10"/>
        <rFont val="Arial"/>
        <family val="2"/>
      </rPr>
      <t>noleggio giornaliero</t>
    </r>
    <r>
      <rPr>
        <sz val="11"/>
        <color theme="1"/>
        <rFont val="Calibri"/>
        <family val="2"/>
        <scheme val="minor"/>
      </rPr>
      <t>, compresi gli oneri per il mantenimento in efficienza per tutta la durata dei lavori.</t>
    </r>
  </si>
  <si>
    <r>
      <t xml:space="preserve">Pannello 90x90 fondo nero - 8 fari a led diam. 200 certificato, compreso di Cavalletto verticale e batterie (durata 8 ore). Compenso </t>
    </r>
    <r>
      <rPr>
        <b/>
        <sz val="10"/>
        <rFont val="Arial"/>
        <family val="2"/>
      </rPr>
      <t>giornaliero</t>
    </r>
    <r>
      <rPr>
        <sz val="11"/>
        <color theme="1"/>
        <rFont val="Calibri"/>
        <family val="2"/>
        <scheme val="minor"/>
      </rPr>
      <t>.</t>
    </r>
  </si>
  <si>
    <t xml:space="preserve">Compenso per la realizzazione  di segnaletica di chiusura della carreggiata su autostrada 3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15)
</t>
  </si>
  <si>
    <t>COD.</t>
  </si>
  <si>
    <t>AGG.ISTAT</t>
  </si>
  <si>
    <t>ANNO</t>
  </si>
  <si>
    <r>
      <t>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t>
    </r>
    <r>
      <rPr>
        <b/>
        <sz val="10"/>
        <rFont val="Arial"/>
        <family val="2"/>
      </rPr>
      <t>Compenso giornaliero</t>
    </r>
    <r>
      <rPr>
        <sz val="10"/>
        <rFont val="Arial"/>
        <family val="2"/>
      </rPr>
      <t>,</t>
    </r>
    <r>
      <rPr>
        <sz val="11"/>
        <rFont val="Calibri"/>
        <family val="2"/>
      </rPr>
      <t xml:space="preserve"> comprensivo del mantenimento in esercizio.</t>
    </r>
  </si>
  <si>
    <t>BSIC-AM001</t>
  </si>
  <si>
    <t>BSIC-AM002</t>
  </si>
  <si>
    <t>BSIC-AM003</t>
  </si>
  <si>
    <t>vai all'offerta</t>
  </si>
  <si>
    <t xml:space="preserve">cad </t>
  </si>
  <si>
    <t xml:space="preserve">SIC.04.02.001.3.b </t>
  </si>
  <si>
    <t xml:space="preserve">SIC.04.02.005.3.a </t>
  </si>
  <si>
    <t xml:space="preserve">SIC.04.02.005.3.b </t>
  </si>
  <si>
    <t>SIC.04.02.010.1.a</t>
  </si>
  <si>
    <t>mq</t>
  </si>
  <si>
    <t xml:space="preserve">SIC.04.02.010.1.b </t>
  </si>
  <si>
    <t xml:space="preserve">SIC.04.02.010.2.a </t>
  </si>
  <si>
    <t xml:space="preserve">SIC.04.02.010.2.b </t>
  </si>
  <si>
    <t xml:space="preserve">SIC.04.02.010.3.a </t>
  </si>
  <si>
    <t xml:space="preserve">SIC.04.02.010.3.b </t>
  </si>
  <si>
    <t xml:space="preserve">SIC.04.02.010.4.a </t>
  </si>
  <si>
    <t xml:space="preserve">SIC.04.02.010.4.b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</si>
  <si>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</si>
  <si>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</si>
  <si>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</si>
  <si>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</si>
  <si>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</si>
  <si>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</si>
  <si>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</si>
  <si>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</si>
  <si>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</si>
  <si>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</si>
  <si>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</si>
  <si>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t>
  </si>
  <si>
    <t xml:space="preserve">SIC.04.03.001.a </t>
  </si>
  <si>
    <t xml:space="preserve">SIC.04.03.001.b </t>
  </si>
  <si>
    <t xml:space="preserve">SIC.04.03.001.c </t>
  </si>
  <si>
    <t xml:space="preserve">SIC.04.03.005 </t>
  </si>
  <si>
    <t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</si>
  <si>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30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</si>
  <si>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50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</si>
  <si>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75 </t>
  </si>
  <si>
    <t xml:space="preserve">SIC.04.03.015 </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</si>
  <si>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t>
  </si>
  <si>
    <t xml:space="preserve">SIC.04.04.001 </t>
  </si>
  <si>
    <t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t>
  </si>
  <si>
    <t xml:space="preserve">m </t>
  </si>
  <si>
    <t xml:space="preserve">SIC.04.01.005.a </t>
  </si>
  <si>
    <t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t>
  </si>
  <si>
    <t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t>
  </si>
  <si>
    <t>Guardiania (turni 8 ore)</t>
  </si>
  <si>
    <t>compreso SG+UI</t>
  </si>
  <si>
    <t>L.01.001.b</t>
  </si>
  <si>
    <t>NOLO DI AUTOCARRO PER LAVORO DIURNO
funzionante compreso conducente, carburante e lubrificante per prestazioni di lavoro diurno
Per ogni ora di lavoro.
DELLA PORTATA FINO DA QL 41 A 60QL</t>
  </si>
  <si>
    <t>S.1.01.1.9.c</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</si>
  <si>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</si>
  <si>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t>
  </si>
  <si>
    <t>S.1.01.1.9.e</t>
  </si>
  <si>
    <t>Paletto zincato con sistema antirotazione per il sostegno della segnaletica di sicurezza, diametro del palo pari a 48 mm; costo di utilizzo del palo per mese o frazione.
Altezza 3 m.</t>
  </si>
  <si>
    <t>S.1.04.1.10.a</t>
  </si>
  <si>
    <t>Base mobile circolare per pali di diametro 48 mm, non inclusi nel prezzo.
Costo di utilizzo del materiale per mese o frazione.</t>
  </si>
  <si>
    <t>S.1.04.1.11.a</t>
  </si>
  <si>
    <t>S.1.04.1.11.b</t>
  </si>
  <si>
    <t>Base mobile circolare per pali di diametro 48 mm, non inclusi nel prezzo.
Posizionamento in opera e successiva rimozione.</t>
  </si>
  <si>
    <t>Prezzo unitario per ogni mese in più o frazione. Estratto dall'EPU sicurezza ANAS</t>
  </si>
  <si>
    <t>Prezzo unitario settimanale ottenuto decurtando dal PU estratto dall'EPU sicurezza ANAS del "primo mese/fraz." l'importo unitario relativo ai "mesi/fraz." successivi e aggiungendo la quarta parte dell'importo unitario relativo ai mesi/fraz. successivi.</t>
  </si>
  <si>
    <t xml:space="preserve">Prezzo unitario settimanale ottenuto dividendo PU estratto dall'EPU sicurezza ANAS relativo ai "mesi/fraz." successivi diviso quatto. </t>
  </si>
  <si>
    <t>Cod.Prezzo</t>
  </si>
  <si>
    <t>CHIUSURA DELLA CORSIA DI MARCIA
CHIUSURA DELLA CORSIA DI SORPASSO</t>
  </si>
  <si>
    <t>Schema</t>
  </si>
  <si>
    <t>CODICE</t>
  </si>
  <si>
    <t>CHIUSURA DELLA CARREGGIATA</t>
  </si>
  <si>
    <t>BSIC01.a-3C</t>
  </si>
  <si>
    <t>BSIC01.b-3C</t>
  </si>
  <si>
    <t>BSIC01.c-3C</t>
  </si>
  <si>
    <t>BSIC01.d-3C</t>
  </si>
  <si>
    <t>BSIC01.e-3C</t>
  </si>
  <si>
    <t>2a</t>
  </si>
  <si>
    <t>BSIC02.a-3C</t>
  </si>
  <si>
    <t>BSIC02.b-3C</t>
  </si>
  <si>
    <t>BSIC02.c-3C</t>
  </si>
  <si>
    <t>BSIC02.d-3C</t>
  </si>
  <si>
    <t>BSIC02.e-3C</t>
  </si>
  <si>
    <t>BSIC03.a-3C</t>
  </si>
  <si>
    <t>BSIC03.b-3C</t>
  </si>
  <si>
    <t>BSIC03.c-3C</t>
  </si>
  <si>
    <t>BSIC03.d-3C</t>
  </si>
  <si>
    <t>BSIC03.e-3C</t>
  </si>
  <si>
    <t>3a</t>
  </si>
  <si>
    <t>BSIC04.a-3C</t>
  </si>
  <si>
    <t>BSIC04.b-3C</t>
  </si>
  <si>
    <t>BSIC04.c-3C</t>
  </si>
  <si>
    <t>BSIC04.d-3C</t>
  </si>
  <si>
    <t>BSIC04.e-3C</t>
  </si>
  <si>
    <t>BSIC05.a-3C</t>
  </si>
  <si>
    <t>BSIC05.b-3C</t>
  </si>
  <si>
    <t>BSIC05.c-3C</t>
  </si>
  <si>
    <t>BSIC05.d-3C</t>
  </si>
  <si>
    <t>BSIC05.e-3C</t>
  </si>
  <si>
    <t>2-4</t>
  </si>
  <si>
    <t>3-5</t>
  </si>
  <si>
    <t>CHIUSURA DELLA CORSIA DI MARCIA E CENTRALE
CHIUSURA DELLE CORSIE DI SORPASSO E CENTRALE</t>
  </si>
  <si>
    <t>BSIC06.a-3C</t>
  </si>
  <si>
    <t>BSIC06.b-3C</t>
  </si>
  <si>
    <t>BSIC06.c-3C</t>
  </si>
  <si>
    <t>BSIC06.d-3C</t>
  </si>
  <si>
    <t>BSIC06.e-3C</t>
  </si>
  <si>
    <t>DEVIAZIONE PARZIALE CON PRERESTRINGIMENTO, CON DUE CORSIE PER LA CORRENTE DI TRAFFICO DEVIATA</t>
  </si>
  <si>
    <t>BSIC07.a-3C</t>
  </si>
  <si>
    <t>BSIC07.b-3C</t>
  </si>
  <si>
    <t>BSIC07.c-3C</t>
  </si>
  <si>
    <t>BSIC07.d-3C</t>
  </si>
  <si>
    <t>BSIC07.e-3C</t>
  </si>
  <si>
    <t>BSIC08.a-3C</t>
  </si>
  <si>
    <t>BSIC08.b-3C</t>
  </si>
  <si>
    <t>BSIC08.c-3C</t>
  </si>
  <si>
    <t>BSIC08.d-3C</t>
  </si>
  <si>
    <t>BSIC08.e-3C</t>
  </si>
  <si>
    <t>8a</t>
  </si>
  <si>
    <t>BSIC09.a-3C</t>
  </si>
  <si>
    <t>BSIC09.b-3C</t>
  </si>
  <si>
    <t>BSIC09.c-3C</t>
  </si>
  <si>
    <t>BSIC09.d-3C</t>
  </si>
  <si>
    <t>BSIC09.e-3C</t>
  </si>
  <si>
    <t>DEVIAZIONE PARZIALE, CON DUE CORSIE PER LA CORRENTE DI TRAFFICO NON DEVIATA, PRERESTRINGIMENTO IN MARCIA</t>
  </si>
  <si>
    <t>9a</t>
  </si>
  <si>
    <t>BSIC10.a-3C</t>
  </si>
  <si>
    <t>BSIC10.b-3C</t>
  </si>
  <si>
    <t>BSIC10.c-3C</t>
  </si>
  <si>
    <t>BSIC10.d-3C</t>
  </si>
  <si>
    <t>BSIC10.e-3C</t>
  </si>
  <si>
    <t>DEVIAZIONE PARZIALE, CON DUE CORSIE PER LA CORRENTE DI TRAFFICO NON DEVIATA, PRERESTRINGIMENTO IN SORPASSO</t>
  </si>
  <si>
    <t>BSIC11.a-3C</t>
  </si>
  <si>
    <t>BSIC11.b-3C</t>
  </si>
  <si>
    <t>BSIC11.c-3C</t>
  </si>
  <si>
    <t>BSIC11.d-3C</t>
  </si>
  <si>
    <t>BSIC11.e-3C</t>
  </si>
  <si>
    <t>BSIC12.a-3C</t>
  </si>
  <si>
    <t>BSIC12.b-3C</t>
  </si>
  <si>
    <t>BSIC12.c-3C</t>
  </si>
  <si>
    <t>BSIC12.d-3C</t>
  </si>
  <si>
    <t>BSIC12.e-3C</t>
  </si>
  <si>
    <t>DEVIAZIONE SU UNA CORSIA, CON DUE CORSIE PER LA CORRENTE DI TRAFFICO NON DEVIATA</t>
  </si>
  <si>
    <t>11a</t>
  </si>
  <si>
    <t>BSIC13.a-3C</t>
  </si>
  <si>
    <t>BSIC13.b-3C</t>
  </si>
  <si>
    <t>BSIC13.c-3C</t>
  </si>
  <si>
    <t>BSIC13.d-3C</t>
  </si>
  <si>
    <t>BSIC13.e-3C</t>
  </si>
  <si>
    <t>12a</t>
  </si>
  <si>
    <t>BSIC14.a-3C</t>
  </si>
  <si>
    <t>BSIC14.b-3C</t>
  </si>
  <si>
    <t>BSIC14.c-3C</t>
  </si>
  <si>
    <t>BSIC14.d-3C</t>
  </si>
  <si>
    <t>BSIC14.e-3C</t>
  </si>
  <si>
    <t>BSIC15.a-3C</t>
  </si>
  <si>
    <t>BSIC15.b-3C</t>
  </si>
  <si>
    <t>BSIC15.c-3C</t>
  </si>
  <si>
    <t>BSIC15.d-3C</t>
  </si>
  <si>
    <t>BSIC15.e-3C</t>
  </si>
  <si>
    <t>DEVIAZIONE SU DUE CORSIE, CON UNA CORSIA PER LA CORRENTE DI TRAFFICO NON DEVIATA (PER LAVORI DI DURATA&gt;7 GG)</t>
  </si>
  <si>
    <t>BSIC16.a-3C</t>
  </si>
  <si>
    <t>BSIC16.b-3C</t>
  </si>
  <si>
    <t>BSIC16.c-3C</t>
  </si>
  <si>
    <t>BSIC16.d-3C</t>
  </si>
  <si>
    <t>BSIC16.e-3C</t>
  </si>
  <si>
    <t>DEVIAZIONE PARZIALE IN ZONA DI SVINCOLO CON PRERESTRINGIMENTO (PER LAVORI DI DURATA&gt;7 GG)</t>
  </si>
  <si>
    <t>BSIC17.a-3C</t>
  </si>
  <si>
    <t>BSIC17.b-3C</t>
  </si>
  <si>
    <t>BSIC17.c-3C</t>
  </si>
  <si>
    <t>BSIC17.d-3C</t>
  </si>
  <si>
    <t>BSIC17.e-3C</t>
  </si>
  <si>
    <t>Descrizione schema</t>
  </si>
  <si>
    <t>Prezzo unitario per il primo mese o frazione. Estratto dall'EPU sicurezza ANAS</t>
  </si>
  <si>
    <t xml:space="preserve">Prezzo unitario per ogni mese in più o frazione. Estratto dall'EPU sicurezza ANAS </t>
  </si>
  <si>
    <t>Compenso per la realizzazione di riduzione di traffico (strettoia) su autostrada a 3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2-4)</t>
  </si>
  <si>
    <t>Idem come al BSIC01.a-3C.
Per ogni settimana in più.</t>
  </si>
  <si>
    <t xml:space="preserve">Sovrapprezzo giornaliero, escluso il primo, per l'uso di delineatori, lampeggianti, sacchetti e  pannello 90x90 fondo nero - 8 fari a led, compreso il mantenimento in efficienza, per  riduzione di traffico (strettoia) su autostrada a 3 corsie con chiusura di una via di traffico descritta al BSIC01a-3C.
Per giorno di utilizzo.
</t>
  </si>
  <si>
    <t xml:space="preserve">Compenso per l'abbattimento di segnaletica di riduzione di traffico (strettoia) su autostrada a 3 corsie con chiusura di una via di traffico descritta al BSIC01.a-3C, ed il successivo rialzamento in loco.
Per ogni abbattimento/rialzamento.
</t>
  </si>
  <si>
    <t>Schema 2</t>
  </si>
  <si>
    <t>Schema 2a Riferimento nota 25/06/2008 n. 00532120 del Min. Infrastrutture e Trasporti, Schema alternativo allo</t>
  </si>
  <si>
    <t>Compenso per la realizzazione di riduzione di traffico (strettoia) su autostrada a 3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2a)</t>
  </si>
  <si>
    <t xml:space="preserve">Sovrapprezzo giornaliero, escluso il primo, per l'uso di delineatori, lampeggianti, sacchetti e  pannello 90x90 fondo nero - 8 fari a led, compreso il mantenimento in efficienza, per  riduzione di traffico (strettoia) su autostrada a 3 corsie con chiusura di una via di traffico descritta al BSIC06a-3C.
Per giorno di utilizzo.
</t>
  </si>
  <si>
    <t>Idem come al BSIC02.a-3C.
Per ogni settimana in più.</t>
  </si>
  <si>
    <t xml:space="preserve">Sovrapprezzo per installazione e rimozione, compreso il mantenimento in efficienza, di segnaletica diriduzione di traffico (strettoia) su autostrada a 3 corsie con chiusura di una via di traffico descritta al BSIC02.a-3C.
Per ogni installazione/rimozione.
</t>
  </si>
  <si>
    <t xml:space="preserve">Compenso per l'abbattimento di segnaletica di riduzione di traffico (strettoia) su autostrada a 3 corsie con chiusura di una via di traffico descritta al BSIC02.a-3C, ed il successivo rialzamento in loco.
Per ogni abbattimento/rialzamento.
</t>
  </si>
  <si>
    <t>Idem come al BSIC03.a-3C.
Per ogni settimana in più.</t>
  </si>
  <si>
    <t xml:space="preserve">Sovrapprezzo per installazione e rimozione, compreso il mantenimento in efficienza, di segnaletica di riduzione di traffico (strettoia) su autostrada a 3 corsie con chiusura di due vie di traffico descritta al BSIC03.a-3C.
Per ogni installazione/rimozione.
</t>
  </si>
  <si>
    <t xml:space="preserve">Sovrapprezzo giornaliero, escluso il primo, per l'uso di delineatori, lampeggianti, sacchetti e  pannello 90x90 fondo nero - 8 fari a led, compreso il mantenimento in efficienza, per  riduzione di traffico (strettoia) su autostrada a 3 corsie con chiusura di due vie di traffico descritta al BSIC03a-3C.
Per giorno di utilizzo.
</t>
  </si>
  <si>
    <t xml:space="preserve">Sovrapprezzo per installazione e rimozione, compreso il mantenimento in efficienza, di segnaletica orizzontale  di riduzione di traffico (strettoia) su autostrada a 3 corsie con chiusura di una via di traffico descritta al BSIC01.a-3C.
Per ogni installazione/rimozione.
</t>
  </si>
  <si>
    <t xml:space="preserve">Compenso per la realizzazione di riduzione di traffico (strettoia) su autostrada a 3 corsie con chiusura di due vie di traffico, compresi e compensati :
- gli oneri per la fornitura, il carico, il prelievo e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settimanase ad eccezione di delineatori, lampade, sacchi di zavorra, pannelli 90X90 fondo nero - 8 fari a led.(per questi ultimi solo per il primo giorno).
(schemi 3-5)
</t>
  </si>
  <si>
    <t>CHIUSURA DELLA CORSIA DI MARCIA 
(schema alternativo allo schema 2)</t>
  </si>
  <si>
    <t>CHIUSURA DELLA CORSIA DI MARCIA E CENTRALE
(schema alternativo allo schema 3)</t>
  </si>
  <si>
    <t xml:space="preserve">Compenso per la realizzazione di riduzione di traffico (strettoia) su autostrada a 3 corsie con chiusura di due vie di traffico, compresi e compensati :
- gli oneri per la fornitura, il carico, il prelievo e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e carrelli raffiguranti alcune figure del CdS (per questi ultimi solo per il primo giorno).
(schema 3a)
</t>
  </si>
  <si>
    <t>Idem come al BSIC04.a-3C.
Per ogni settimana in più.</t>
  </si>
  <si>
    <t xml:space="preserve">Sovrapprezzo per installazione e rimozione, compreso il mantenimento in efficienza, di segnaletica di riduzione di traffico (strettoia) su autostrada a 3 corsie con chiusura di due vie di traffico descritta al BSIC04.a-3C.
Per ogni installazione/rimozione.
</t>
  </si>
  <si>
    <t xml:space="preserve">Sovrapprezzo giornaliero, escluso il primo, per l'uso di delineatori, lampeggianti, sacchetti e  pannello 90x90 fondo nero - 8 fari a led, compreso il mantenimento in efficienza, per  realizzazione di riduzione di traffico (strettoia) su autostrada a 3 corsie con chiusura di due vie di traffico descritta al BSIC04a-3C.
Per giorno di utilizzo.
</t>
  </si>
  <si>
    <t xml:space="preserve">Compenso per l'abbattimento di riduzione di traffico (strettoia) su autostrada a 3 corsie descritta al BSIC04.a-3C, ed il successivo rialzamento in loco.
Per ogni abbattimento/rialzamento.
</t>
  </si>
  <si>
    <t xml:space="preserve">Compenso per la realizzazione di flesso su autostrada a 3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6)
</t>
  </si>
  <si>
    <t>Idem come al BSIC05.a-3C.
Per ogni settimana in più.</t>
  </si>
  <si>
    <t xml:space="preserve">Sovrapprezzo per installazione e rimozione, compreso il mantenimento in efficienza, di segnaletica  di flesso su autostrada a 3 corsie descritta al BSIC05.a-3C.
Per ogni installazione/rimozione.
</t>
  </si>
  <si>
    <t xml:space="preserve">Sovrapprezzo giornaliero, escluso il primo, per l'uso di delineatori, lampeggianti, sacchetti e  pannello 90x90 fondo nero - 8 fari a led, compreso il mantenimento in efficienza, di  segnaletica  di flesso su autostrada a 3 corsie descritta al BSIC05a-3C.
Per giorno di utilizzo.
</t>
  </si>
  <si>
    <t xml:space="preserve">Compenso per l'abbattimento di segnaletica di segnaletica  di flesso su autostrada a 3 corsie descritta al BSIC05.a-3C, ed il successivo rialzamento in loco.
Per ogni abbattimento/rialzamento.
</t>
  </si>
  <si>
    <t xml:space="preserve">Compenso per l'abbattimento di segnaletica di riduzione di traffico (strettoia) su autostrada a 3 corsie con chiusura di due vie di traffico descritta al BSIC04.a-3C, ed il successivo rialzamento in loco.
Per ogni abbattimento/rialzamento.
</t>
  </si>
  <si>
    <t>Idem come al BSIC06.a-3C.
Per ogni settimana in più.</t>
  </si>
  <si>
    <t xml:space="preserve">Sovrapprezzo per installazione e rimozione, compreso il mantenimento in efficienza, di segnaletica  di flesso con prerestringimento  su autostrada a 3 corsie descritta al BSIC06.a-3C.
Per ogni installazione/rimozione.
</t>
  </si>
  <si>
    <t xml:space="preserve">Sovrapprezzo giornaliero, escluso il primo, per l'uso di delineatori, lampeggianti, sacchetti e  pannello 90x90 fondo nero - 8 fari a led, compreso il mantenimento in efficienza, di  segnaletica  di flesso con prerestringimento su autostrada a 3 corsie descritta al BSIC06a-3C.
Per giorno di utilizzo.
</t>
  </si>
  <si>
    <t xml:space="preserve">Compenso per l'abbattimento di segnaletica di segnaletica  di flesso con prerestringimento su autostrada a 3 corsie descritta al BSIC06.a-3C, ed il successivo rialzamento in loco.
Per ogni abbattimento/rialzamento.
</t>
  </si>
  <si>
    <t>*Per lo smontaggio in loco (n°3 * 1ora):</t>
  </si>
  <si>
    <t>*Per il rimomontaggio in loco (n° 3 * 1 ora)</t>
  </si>
  <si>
    <t>*Per lo smontaggio in loco (n°3 * 2 ore):</t>
  </si>
  <si>
    <t>*Per il rimomontaggio in loco (n° 3 * 2 ore)</t>
  </si>
  <si>
    <t>*Per lo smontaggio in loco (n°3 * 1 ora):</t>
  </si>
  <si>
    <t>*Per il rimomontaggio in loco (n° 6 * 2 ore)</t>
  </si>
  <si>
    <t>*Per lo smontaggio in loco (n°3 * 2 ora):</t>
  </si>
  <si>
    <t>Note</t>
  </si>
  <si>
    <t xml:space="preserve"> *Si considera una squadra composta da 3 operatori di cui uno è il conducente del mezzo (il cui costo è compreso nel prezzo L.01.001.b) il quale collabora nelle attività di scarico, trasporto manuale ed installazione della segnaletica, scendendo e risalendo sul mezzo sempre dal lato destro.</t>
  </si>
  <si>
    <t xml:space="preserve">Compenso per la realizzazione di deviazione di traffico su autostrada a 3 corsie  per senso di marcia, con posa in opera di segnaletica atta a mantenere, ove richiesto, 2 corsie di scorrimento per senso di marcia (bretella interna+deviata sulla carreggiata interessata dai lavori), compresi e compensati :
- gli oneri per la fornitura, il carico, il prelievo,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8)
</t>
  </si>
  <si>
    <t>Idem come al BSIC07.a-3C.
Per ogni settimana in più.</t>
  </si>
  <si>
    <t xml:space="preserve">Sovrapprezzo per installazione e rimozione, compreso il mantenimento in efficienza, di segnaletica orizzontale per segnaletica di deviazione di traffico su autostrada a 3 corsie  per senso di marcia,  descritta al BSIC07.a-3C.
Per ogni installazione/rimozione.
</t>
  </si>
  <si>
    <t xml:space="preserve">Sovrapprezzo giornaliero, escluso il primo, per l'uso di delineatori, lampeggianti, sacchetti e pannelli 90x90 fondo nero - 8 fari a led, compreso il mantenimento in efficienza, per segnaletica di deviazione di traffico su su autostrada a 3 corsie  per senso di marcia,  descritta al BSIC07.a-3C.
Per giorno di utilizzo.
</t>
  </si>
  <si>
    <t>*Per lo smontaggio in loco (n°6 * 2 ore):</t>
  </si>
  <si>
    <t>*Per il rimomontaggio in loco (n° 6 * 3 ore)</t>
  </si>
  <si>
    <t xml:space="preserve"> *Si considerano due squadre composte da 3 operatori di cui uno è il conducente del mezzo (il cui costo è compreso nel prezzo L.01.001.b) il quale collabora nelle attività di scarico, trasporto manuale ed installazione della segnaletica, scendendo e risalendo sul mezzo sempre dal lato destro.</t>
  </si>
  <si>
    <t xml:space="preserve">Compenso per l'abbattimento di deviazione di traffico su autostrada a 3 corsie  per senso di marcia descritta al BSIC07.a-3C, ed il successivo rialzamento in loco.
Per ogni abbattimento/rialzamento.
</t>
  </si>
  <si>
    <t xml:space="preserve">Compenso per la realizzazione di deviazione di traffico su autostrada a 3 corsie  per senso di marcia, con posa in opera di segnaletica di deviazione su una corsia ,  con 2 corsie di scorrimento per la corrente di traffico non deviata , compresi e compensati :
- gli oneri per la fornitura, il carico, il prelievo,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11)
</t>
  </si>
  <si>
    <t>Idem come al BSIC12.a-3C.
Per ogni settimana in più.</t>
  </si>
  <si>
    <t xml:space="preserve">Sovrapprezzo per installazione e rimozione, compreso il mantenimento in efficienza, di segnaletica orizzontale per segnaletica di deviazione di traffico su autostrada a 3 corsie  per senso di marcia,  descritta al BSIC12.a-3C.
Per ogni installazione/rimozione.
</t>
  </si>
  <si>
    <t xml:space="preserve">Sovrapprezzo giornaliero, escluso il primo, per l'uso di delineatori, lampeggianti, sacchetti e pannelli 90x90 fondo nero - 8 fari a led, compreso il mantenimento in efficienza, per segnaletica di deviazione di traffico su su autostrada a 3 corsie  per senso di marcia,  descritta al BSIC12.a-3C.
Per giorno di utilizzo.
</t>
  </si>
  <si>
    <t xml:space="preserve">Compenso per l'abbattimento di deviazione di traffico su autostrada a 3 corsie  per senso di marcia descritta al BSIC12.a-3C, ed il successivo rialzamento in loco.
Per ogni abbattimento/rialzamento.
</t>
  </si>
  <si>
    <t>BSIC18.a-3C</t>
  </si>
  <si>
    <t>BSIC18.b-3C</t>
  </si>
  <si>
    <t>BSIC18.c-3C</t>
  </si>
  <si>
    <t>BSIC18.d-3C</t>
  </si>
  <si>
    <t>BSIC18.e-3C</t>
  </si>
  <si>
    <t>Idem come al BSIC18.a-3C.
Per ogni settimana in più.</t>
  </si>
  <si>
    <t xml:space="preserve">Sovrapprezzo per installazione e rimozione, compreso il mantenimento in efficienza, di segnaletica di chiusura della carreggiata su autostrada a 3 corsie descritta al BSIC18.a-3C.
Per ogni installazione/rimozione.
</t>
  </si>
  <si>
    <t xml:space="preserve">Sovrapprezzo giornaliero, escluso il primo, per l'uso di delineatori, lampeggianti, sacchetti e  pannello 90x90 fondo nero - 8 fari a led, compreso il mantenimento in efficienza, per chiusura della carreggiata su autostrada a 3 corsie descritta al BSIC18.a-3C.
Per giorno di utilizzo.
</t>
  </si>
  <si>
    <t xml:space="preserve">Compenso per l'abbattimento di segnaletica di chiusura della carreggiata su autostrada a 3 corsie descritta al BSIC18.a-3C, ed il successivo rialzamento in loco.
Per ogni abbattimento/rialzamento.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</si>
</sst>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 #,##0.00_-;\-&quot;€&quot;\ * #,##0.00_-;_-&quot;€&quot;\ * &quot;-&quot;??_-;_-@_-"/>
    <numFmt numFmtId="43" formatCode="_-* #,##0.00_-;\-* #,##0.00_-;_-* &quot;-&quot;??_-;_-@_-"/>
    <numFmt numFmtId="164" formatCode="_-* #,##0.00_-;\-* #,##0.00_-;_-* &quot;-&quot;_-;_-@_-"/>
    <numFmt numFmtId="165" formatCode="_-* #,##0.0000_-;\-* #,##0.0000_-;_-* &quot;-&quot;_-;_-@_-"/>
    <numFmt numFmtId="166" formatCode="_-[$€]\ * #,##0.00_-;\-[$€]\ * #,##0.00_-;_-[$€]\ * &quot;-&quot;??_-;_-@_-"/>
    <numFmt numFmtId="167" formatCode="0.0%"/>
    <numFmt numFmtId="168" formatCode="&quot;€&quot;\ #,##0.00"/>
  </numFmts>
  <fonts count="35"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name val="Arial"/>
      <family val="2"/>
    </font>
    <font>
      <b/>
      <i/>
      <sz val="12"/>
      <name val="Arial"/>
      <family val="2"/>
    </font>
    <font>
      <sz val="10"/>
      <name val="Arial"/>
      <family val="2"/>
    </font>
    <font>
      <b/>
      <i/>
      <sz val="10"/>
      <name val="Arial"/>
      <family val="2"/>
    </font>
    <font>
      <b/>
      <i/>
      <sz val="8"/>
      <color theme="0" tint="-0.499984740745262"/>
      <name val="Arial"/>
      <family val="2"/>
    </font>
    <font>
      <b/>
      <i/>
      <sz val="8"/>
      <name val="Arial"/>
      <family val="2"/>
    </font>
    <font>
      <b/>
      <i/>
      <sz val="10"/>
      <color theme="0" tint="-0.499984740745262"/>
      <name val="Arial"/>
      <family val="2"/>
    </font>
    <font>
      <sz val="10"/>
      <color theme="0" tint="-0.499984740745262"/>
      <name val="Arial"/>
      <family val="2"/>
    </font>
    <font>
      <sz val="8"/>
      <name val="Arial"/>
      <family val="2"/>
    </font>
    <font>
      <b/>
      <sz val="8"/>
      <color theme="0" tint="-0.499984740745262"/>
      <name val="Arial"/>
      <family val="2"/>
    </font>
    <font>
      <b/>
      <i/>
      <sz val="12"/>
      <color theme="0" tint="-0.499984740745262"/>
      <name val="Arial"/>
      <family val="2"/>
    </font>
    <font>
      <b/>
      <sz val="8"/>
      <color indexed="81"/>
      <name val="Tahoma"/>
      <family val="2"/>
    </font>
    <font>
      <sz val="8"/>
      <color indexed="81"/>
      <name val="Tahoma"/>
      <family val="2"/>
    </font>
    <font>
      <sz val="10"/>
      <color theme="0" tint="-0.34998626667073579"/>
      <name val="Arial"/>
      <family val="2"/>
    </font>
    <font>
      <b/>
      <sz val="8"/>
      <name val="Arial"/>
      <family val="2"/>
    </font>
    <font>
      <sz val="10"/>
      <color theme="1"/>
      <name val="Arial"/>
      <family val="2"/>
    </font>
    <font>
      <sz val="10"/>
      <name val="Arial"/>
      <family val="2"/>
    </font>
    <font>
      <sz val="10"/>
      <name val="Arial"/>
      <family val="2"/>
    </font>
    <font>
      <sz val="10"/>
      <name val="Arial"/>
      <family val="2"/>
    </font>
    <font>
      <b/>
      <sz val="11"/>
      <color theme="1"/>
      <name val="Calibri"/>
      <family val="2"/>
      <scheme val="minor"/>
    </font>
    <font>
      <u/>
      <sz val="11"/>
      <color theme="10"/>
      <name val="Calibri"/>
      <family val="2"/>
    </font>
    <font>
      <sz val="10"/>
      <name val="Arial"/>
      <family val="2"/>
    </font>
    <font>
      <b/>
      <sz val="10"/>
      <color rgb="FF000000"/>
      <name val="Arial"/>
      <family val="2"/>
    </font>
    <font>
      <sz val="11"/>
      <name val="Calibri"/>
      <family val="2"/>
    </font>
    <font>
      <sz val="12"/>
      <color theme="1"/>
      <name val="Calibri"/>
      <family val="2"/>
      <scheme val="minor"/>
    </font>
    <font>
      <sz val="12"/>
      <name val="Arial"/>
      <family val="2"/>
    </font>
    <font>
      <b/>
      <sz val="10"/>
      <color indexed="81"/>
      <name val="Tahoma"/>
      <family val="2"/>
    </font>
    <font>
      <sz val="10"/>
      <color indexed="81"/>
      <name val="Tahoma"/>
      <family val="2"/>
    </font>
    <font>
      <sz val="9"/>
      <color indexed="81"/>
      <name val="Tahoma"/>
      <family val="2"/>
    </font>
    <font>
      <b/>
      <sz val="9"/>
      <color indexed="81"/>
      <name val="Tahoma"/>
      <family val="2"/>
    </font>
    <font>
      <b/>
      <sz val="12"/>
      <color indexed="81"/>
      <name val="Tahoma"/>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6"/>
        <bgColor indexed="64"/>
      </patternFill>
    </fill>
    <fill>
      <patternFill patternType="solid">
        <fgColor indexed="45"/>
        <bgColor indexed="64"/>
      </patternFill>
    </fill>
    <fill>
      <patternFill patternType="solid">
        <fgColor indexed="16"/>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s>
  <cellStyleXfs count="41">
    <xf numFmtId="0" fontId="0" fillId="0" borderId="0"/>
    <xf numFmtId="43" fontId="2" fillId="0" borderId="0" applyFont="0" applyFill="0" applyBorder="0" applyAlignment="0" applyProtection="0"/>
    <xf numFmtId="41" fontId="2"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6"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9"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1"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0" fontId="20" fillId="0" borderId="0"/>
    <xf numFmtId="41" fontId="20" fillId="0" borderId="0" applyFont="0" applyFill="0" applyBorder="0" applyAlignment="0" applyProtection="0"/>
    <xf numFmtId="0" fontId="3" fillId="0" borderId="0"/>
    <xf numFmtId="43" fontId="20" fillId="0" borderId="0" applyFont="0" applyFill="0" applyBorder="0" applyAlignment="0" applyProtection="0"/>
    <xf numFmtId="43" fontId="3" fillId="0" borderId="0" applyFont="0" applyFill="0" applyBorder="0" applyAlignment="0" applyProtection="0"/>
    <xf numFmtId="0" fontId="21" fillId="0" borderId="0"/>
    <xf numFmtId="41" fontId="21" fillId="0" borderId="0" applyFont="0" applyFill="0" applyBorder="0" applyAlignment="0" applyProtection="0"/>
    <xf numFmtId="43" fontId="21" fillId="0" borderId="0" applyFont="0" applyFill="0" applyBorder="0" applyAlignment="0" applyProtection="0"/>
    <xf numFmtId="0" fontId="22" fillId="0" borderId="0"/>
    <xf numFmtId="41" fontId="22" fillId="0" borderId="0" applyFont="0" applyFill="0" applyBorder="0" applyAlignment="0" applyProtection="0"/>
    <xf numFmtId="43" fontId="22" fillId="0" borderId="0" applyFont="0" applyFill="0" applyBorder="0" applyAlignment="0" applyProtection="0"/>
    <xf numFmtId="0" fontId="24" fillId="0" borderId="0" applyNumberFormat="0" applyFill="0" applyBorder="0" applyAlignment="0" applyProtection="0">
      <alignment vertical="top"/>
      <protection locked="0"/>
    </xf>
    <xf numFmtId="9" fontId="2" fillId="0" borderId="0" applyFont="0" applyFill="0" applyBorder="0" applyAlignment="0" applyProtection="0"/>
  </cellStyleXfs>
  <cellXfs count="387">
    <xf numFmtId="0" fontId="0" fillId="0" borderId="0" xfId="0"/>
    <xf numFmtId="164" fontId="11" fillId="0" borderId="0" xfId="4" applyNumberFormat="1" applyFont="1" applyBorder="1"/>
    <xf numFmtId="0" fontId="12" fillId="0" borderId="0" xfId="0" applyFont="1" applyAlignment="1">
      <alignment horizontal="left" wrapText="1"/>
    </xf>
    <xf numFmtId="0" fontId="4" fillId="0" borderId="0" xfId="0" applyFont="1" applyAlignment="1">
      <alignment horizontal="right"/>
    </xf>
    <xf numFmtId="0" fontId="0" fillId="0" borderId="0" xfId="0" applyBorder="1" applyAlignment="1">
      <alignment horizontal="center"/>
    </xf>
    <xf numFmtId="164" fontId="2" fillId="0" borderId="0" xfId="2" applyNumberFormat="1" applyFont="1"/>
    <xf numFmtId="0" fontId="0" fillId="0" borderId="0" xfId="0" applyAlignment="1">
      <alignment horizontal="center"/>
    </xf>
    <xf numFmtId="0" fontId="18" fillId="0" borderId="0" xfId="0" applyFont="1" applyAlignment="1">
      <alignment horizontal="left" wrapText="1"/>
    </xf>
    <xf numFmtId="0" fontId="4" fillId="0" borderId="0" xfId="0" applyFont="1"/>
    <xf numFmtId="0" fontId="4" fillId="0" borderId="0" xfId="0" applyFont="1" applyAlignment="1">
      <alignment horizontal="center"/>
    </xf>
    <xf numFmtId="164" fontId="4" fillId="0" borderId="0" xfId="2" applyNumberFormat="1" applyFont="1"/>
    <xf numFmtId="164" fontId="4" fillId="0" borderId="0" xfId="2" applyNumberFormat="1" applyFont="1" applyAlignment="1">
      <alignment horizontal="center"/>
    </xf>
    <xf numFmtId="164" fontId="4" fillId="0" borderId="3" xfId="2" applyNumberFormat="1" applyFont="1" applyBorder="1"/>
    <xf numFmtId="0" fontId="7" fillId="0" borderId="1" xfId="0" applyFont="1" applyBorder="1" applyAlignment="1">
      <alignment horizontal="center" wrapText="1"/>
    </xf>
    <xf numFmtId="0" fontId="7" fillId="0" borderId="1" xfId="0" applyFont="1" applyBorder="1" applyAlignment="1">
      <alignment horizontal="center"/>
    </xf>
    <xf numFmtId="164" fontId="7" fillId="0" borderId="1" xfId="2" applyNumberFormat="1" applyFont="1" applyBorder="1" applyAlignment="1">
      <alignment horizontal="center"/>
    </xf>
    <xf numFmtId="164" fontId="8" fillId="0" borderId="1" xfId="2" applyNumberFormat="1" applyFont="1" applyBorder="1" applyAlignment="1">
      <alignment horizontal="center"/>
    </xf>
    <xf numFmtId="164" fontId="9" fillId="0" borderId="1" xfId="2" applyNumberFormat="1"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164" fontId="7" fillId="0" borderId="2" xfId="2" applyNumberFormat="1" applyFont="1" applyBorder="1" applyAlignment="1">
      <alignment horizontal="center"/>
    </xf>
    <xf numFmtId="164" fontId="8" fillId="0" borderId="2" xfId="2" applyNumberFormat="1" applyFont="1" applyBorder="1" applyAlignment="1">
      <alignment horizontal="center" wrapText="1"/>
    </xf>
    <xf numFmtId="164" fontId="9" fillId="0" borderId="2" xfId="2" applyNumberFormat="1" applyFont="1" applyBorder="1" applyAlignment="1">
      <alignment horizontal="center" wrapText="1"/>
    </xf>
    <xf numFmtId="0" fontId="9" fillId="2" borderId="1" xfId="0" applyFont="1" applyFill="1" applyBorder="1" applyAlignment="1">
      <alignment horizontal="left" wrapText="1"/>
    </xf>
    <xf numFmtId="0" fontId="4" fillId="2" borderId="3" xfId="0" applyFont="1" applyFill="1" applyBorder="1"/>
    <xf numFmtId="0" fontId="7" fillId="0" borderId="5" xfId="0" applyFont="1" applyBorder="1" applyAlignment="1">
      <alignment horizontal="center"/>
    </xf>
    <xf numFmtId="164" fontId="7" fillId="0" borderId="6" xfId="2" applyNumberFormat="1" applyFont="1" applyBorder="1" applyAlignment="1">
      <alignment horizontal="center"/>
    </xf>
    <xf numFmtId="164" fontId="10" fillId="0" borderId="6" xfId="2" applyNumberFormat="1" applyFont="1" applyBorder="1" applyAlignment="1">
      <alignment horizontal="center"/>
    </xf>
    <xf numFmtId="164" fontId="7" fillId="0" borderId="7" xfId="2" applyNumberFormat="1" applyFont="1" applyBorder="1" applyAlignment="1">
      <alignment horizontal="center"/>
    </xf>
    <xf numFmtId="0" fontId="12" fillId="0" borderId="1" xfId="0" applyFont="1" applyBorder="1" applyAlignment="1">
      <alignment horizontal="left" wrapText="1"/>
    </xf>
    <xf numFmtId="164" fontId="11" fillId="0" borderId="9" xfId="2" applyNumberFormat="1" applyFont="1" applyBorder="1" applyAlignment="1"/>
    <xf numFmtId="164" fontId="2" fillId="0" borderId="9" xfId="2" applyNumberFormat="1" applyFont="1" applyBorder="1"/>
    <xf numFmtId="164" fontId="2" fillId="0" borderId="26" xfId="2" applyNumberFormat="1" applyFont="1" applyBorder="1"/>
    <xf numFmtId="0" fontId="12" fillId="0" borderId="10" xfId="0" applyFont="1" applyBorder="1" applyAlignment="1">
      <alignment horizontal="left" wrapText="1"/>
    </xf>
    <xf numFmtId="164" fontId="2" fillId="0" borderId="11" xfId="2" applyNumberFormat="1" applyFont="1" applyFill="1" applyBorder="1" applyAlignment="1">
      <alignment horizontal="center"/>
    </xf>
    <xf numFmtId="164" fontId="11" fillId="0" borderId="13" xfId="2" applyNumberFormat="1" applyFont="1" applyFill="1" applyBorder="1" applyAlignment="1"/>
    <xf numFmtId="165" fontId="2" fillId="0" borderId="12" xfId="2" applyNumberFormat="1" applyFont="1" applyFill="1" applyBorder="1"/>
    <xf numFmtId="164" fontId="2" fillId="0" borderId="14" xfId="2" applyNumberFormat="1" applyFont="1" applyFill="1" applyBorder="1"/>
    <xf numFmtId="43" fontId="0" fillId="0" borderId="0" xfId="0" applyNumberFormat="1" applyFill="1"/>
    <xf numFmtId="0" fontId="7" fillId="0" borderId="0" xfId="0" applyFont="1" applyFill="1" applyAlignment="1">
      <alignment horizontal="center"/>
    </xf>
    <xf numFmtId="164" fontId="2" fillId="0" borderId="11" xfId="2" applyNumberFormat="1" applyFont="1" applyBorder="1" applyAlignment="1">
      <alignment horizontal="center"/>
    </xf>
    <xf numFmtId="164" fontId="11" fillId="0" borderId="13" xfId="2" applyNumberFormat="1" applyFont="1" applyBorder="1" applyAlignment="1"/>
    <xf numFmtId="165" fontId="2" fillId="0" borderId="12" xfId="2" applyNumberFormat="1" applyFont="1" applyBorder="1"/>
    <xf numFmtId="164" fontId="2" fillId="0" borderId="14" xfId="2" applyNumberFormat="1" applyFont="1" applyBorder="1"/>
    <xf numFmtId="43" fontId="0" fillId="0" borderId="0" xfId="0" applyNumberFormat="1"/>
    <xf numFmtId="0" fontId="0" fillId="0" borderId="10" xfId="0" applyBorder="1"/>
    <xf numFmtId="164" fontId="2" fillId="0" borderId="12" xfId="2" applyNumberFormat="1" applyFont="1" applyBorder="1"/>
    <xf numFmtId="164" fontId="11" fillId="0" borderId="12" xfId="2" applyNumberFormat="1" applyFont="1" applyBorder="1"/>
    <xf numFmtId="0" fontId="12" fillId="0" borderId="2" xfId="0" applyFont="1" applyBorder="1" applyAlignment="1">
      <alignment horizontal="left" wrapText="1"/>
    </xf>
    <xf numFmtId="0" fontId="0" fillId="0" borderId="4" xfId="0" applyBorder="1"/>
    <xf numFmtId="0" fontId="0" fillId="0" borderId="44" xfId="0" applyBorder="1" applyAlignment="1">
      <alignment horizontal="center"/>
    </xf>
    <xf numFmtId="164" fontId="2" fillId="0" borderId="17" xfId="2" applyNumberFormat="1" applyFont="1" applyBorder="1"/>
    <xf numFmtId="164" fontId="11" fillId="0" borderId="17" xfId="2" applyNumberFormat="1" applyFont="1" applyBorder="1"/>
    <xf numFmtId="164" fontId="2" fillId="0" borderId="45" xfId="2" applyNumberFormat="1" applyFont="1" applyBorder="1"/>
    <xf numFmtId="0" fontId="12" fillId="0" borderId="3" xfId="0" applyFont="1" applyBorder="1" applyAlignment="1">
      <alignment horizontal="left" wrapText="1"/>
    </xf>
    <xf numFmtId="0" fontId="4" fillId="0" borderId="3" xfId="0" applyFont="1" applyBorder="1" applyAlignment="1">
      <alignment horizontal="right"/>
    </xf>
    <xf numFmtId="0" fontId="0" fillId="0" borderId="19" xfId="0" applyBorder="1" applyAlignment="1">
      <alignment horizontal="center"/>
    </xf>
    <xf numFmtId="164" fontId="2" fillId="0" borderId="20" xfId="2" applyNumberFormat="1" applyFont="1" applyBorder="1"/>
    <xf numFmtId="164" fontId="11" fillId="0" borderId="20" xfId="2" applyNumberFormat="1" applyFont="1" applyBorder="1"/>
    <xf numFmtId="164" fontId="4" fillId="0" borderId="21" xfId="2" applyNumberFormat="1" applyFont="1" applyBorder="1" applyAlignment="1">
      <alignment horizontal="right"/>
    </xf>
    <xf numFmtId="0" fontId="0" fillId="0" borderId="15" xfId="0" applyBorder="1" applyAlignment="1">
      <alignment horizontal="center"/>
    </xf>
    <xf numFmtId="164" fontId="2" fillId="0" borderId="16" xfId="2" applyNumberFormat="1" applyFont="1" applyBorder="1"/>
    <xf numFmtId="164" fontId="11" fillId="0" borderId="16" xfId="2" applyNumberFormat="1" applyFont="1" applyBorder="1"/>
    <xf numFmtId="164" fontId="2" fillId="0" borderId="18" xfId="2" applyNumberFormat="1" applyFont="1" applyBorder="1"/>
    <xf numFmtId="0" fontId="12" fillId="2" borderId="3" xfId="0" applyFont="1" applyFill="1" applyBorder="1" applyAlignment="1">
      <alignment horizontal="left" wrapText="1"/>
    </xf>
    <xf numFmtId="0" fontId="12" fillId="0" borderId="1" xfId="0" applyFont="1" applyFill="1" applyBorder="1" applyAlignment="1">
      <alignment horizontal="left" wrapText="1"/>
    </xf>
    <xf numFmtId="0" fontId="0" fillId="0" borderId="4" xfId="0" applyFill="1" applyBorder="1"/>
    <xf numFmtId="0" fontId="0" fillId="0" borderId="25" xfId="0" applyFill="1" applyBorder="1" applyAlignment="1">
      <alignment horizontal="center"/>
    </xf>
    <xf numFmtId="164" fontId="2" fillId="0" borderId="9" xfId="2" applyNumberFormat="1" applyFont="1" applyFill="1" applyBorder="1"/>
    <xf numFmtId="164" fontId="11" fillId="0" borderId="9" xfId="2" applyNumberFormat="1" applyFont="1" applyFill="1" applyBorder="1"/>
    <xf numFmtId="164" fontId="2" fillId="0" borderId="26" xfId="2" applyNumberFormat="1" applyFont="1" applyFill="1" applyBorder="1"/>
    <xf numFmtId="0" fontId="0" fillId="0" borderId="0" xfId="0" applyFill="1"/>
    <xf numFmtId="0" fontId="12" fillId="0" borderId="10" xfId="0" applyFont="1" applyFill="1" applyBorder="1" applyAlignment="1">
      <alignment horizontal="left" wrapText="1"/>
    </xf>
    <xf numFmtId="0" fontId="0" fillId="0" borderId="10" xfId="0" applyFill="1" applyBorder="1"/>
    <xf numFmtId="0" fontId="0" fillId="0" borderId="11" xfId="0" applyFill="1" applyBorder="1" applyAlignment="1">
      <alignment horizontal="center"/>
    </xf>
    <xf numFmtId="164" fontId="2" fillId="0" borderId="12" xfId="2" applyNumberFormat="1" applyFont="1" applyFill="1" applyBorder="1"/>
    <xf numFmtId="164" fontId="11" fillId="0" borderId="12" xfId="2" applyNumberFormat="1" applyFont="1" applyFill="1" applyBorder="1"/>
    <xf numFmtId="0" fontId="0" fillId="0" borderId="11" xfId="0" applyBorder="1" applyAlignment="1">
      <alignment horizontal="center"/>
    </xf>
    <xf numFmtId="0" fontId="0" fillId="0" borderId="38" xfId="0" applyBorder="1" applyAlignment="1">
      <alignment horizontal="center"/>
    </xf>
    <xf numFmtId="164" fontId="2" fillId="0" borderId="22" xfId="2" applyNumberFormat="1" applyFont="1" applyBorder="1"/>
    <xf numFmtId="164" fontId="11" fillId="0" borderId="22" xfId="2" applyNumberFormat="1" applyFont="1" applyBorder="1"/>
    <xf numFmtId="164" fontId="2" fillId="0" borderId="39" xfId="2" applyNumberFormat="1" applyFont="1" applyBorder="1"/>
    <xf numFmtId="0" fontId="0" fillId="0" borderId="10" xfId="0" applyBorder="1" applyAlignment="1">
      <alignment wrapText="1"/>
    </xf>
    <xf numFmtId="0" fontId="0" fillId="0" borderId="25" xfId="0" applyBorder="1" applyAlignment="1">
      <alignment horizontal="center"/>
    </xf>
    <xf numFmtId="0" fontId="0" fillId="0" borderId="10" xfId="0" applyFill="1" applyBorder="1" applyAlignment="1">
      <alignment wrapText="1"/>
    </xf>
    <xf numFmtId="164" fontId="2" fillId="0" borderId="13" xfId="2" applyNumberFormat="1" applyFont="1" applyBorder="1"/>
    <xf numFmtId="0" fontId="0" fillId="0" borderId="24" xfId="0" applyBorder="1"/>
    <xf numFmtId="0" fontId="0" fillId="0" borderId="24" xfId="0" applyBorder="1" applyAlignment="1">
      <alignment horizontal="center"/>
    </xf>
    <xf numFmtId="164" fontId="2" fillId="0" borderId="24" xfId="2" applyNumberFormat="1" applyFont="1" applyBorder="1"/>
    <xf numFmtId="164" fontId="2" fillId="0" borderId="0" xfId="2" applyNumberFormat="1" applyFont="1" applyBorder="1"/>
    <xf numFmtId="0" fontId="4" fillId="0" borderId="0" xfId="0" applyFont="1" applyBorder="1" applyAlignment="1">
      <alignment horizontal="right"/>
    </xf>
    <xf numFmtId="164" fontId="4" fillId="0" borderId="0" xfId="2" applyNumberFormat="1" applyFont="1" applyBorder="1" applyAlignment="1">
      <alignment horizontal="right"/>
    </xf>
    <xf numFmtId="0" fontId="12" fillId="0" borderId="0" xfId="0" applyFont="1" applyBorder="1" applyAlignment="1">
      <alignment horizontal="left" wrapText="1"/>
    </xf>
    <xf numFmtId="0" fontId="7" fillId="0" borderId="4" xfId="0" applyFont="1" applyBorder="1" applyAlignment="1">
      <alignment horizontal="center" wrapText="1"/>
    </xf>
    <xf numFmtId="0" fontId="7" fillId="2" borderId="3" xfId="0" applyFont="1" applyFill="1" applyBorder="1" applyAlignment="1">
      <alignment horizontal="center"/>
    </xf>
    <xf numFmtId="0" fontId="0" fillId="0" borderId="2" xfId="0" applyBorder="1"/>
    <xf numFmtId="0" fontId="0" fillId="0" borderId="3" xfId="0" applyBorder="1"/>
    <xf numFmtId="0" fontId="0" fillId="2" borderId="3" xfId="0" applyFill="1" applyBorder="1"/>
    <xf numFmtId="0" fontId="0" fillId="0" borderId="1" xfId="0" applyFill="1" applyBorder="1"/>
    <xf numFmtId="0" fontId="12" fillId="0" borderId="10" xfId="0" applyFont="1" applyBorder="1" applyAlignment="1">
      <alignment wrapText="1"/>
    </xf>
    <xf numFmtId="0" fontId="0" fillId="0" borderId="0" xfId="0" applyAlignment="1">
      <alignment wrapText="1"/>
    </xf>
    <xf numFmtId="0" fontId="4" fillId="0" borderId="0" xfId="0" applyFont="1" applyAlignment="1">
      <alignment wrapText="1"/>
    </xf>
    <xf numFmtId="0" fontId="7" fillId="2" borderId="3"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2" borderId="3" xfId="0" applyFill="1" applyBorder="1" applyAlignment="1">
      <alignment wrapText="1"/>
    </xf>
    <xf numFmtId="0" fontId="0" fillId="0" borderId="1" xfId="0" applyFill="1" applyBorder="1" applyAlignment="1">
      <alignment wrapText="1"/>
    </xf>
    <xf numFmtId="0" fontId="0" fillId="0" borderId="42" xfId="0" applyFill="1" applyBorder="1" applyAlignment="1">
      <alignment horizontal="center"/>
    </xf>
    <xf numFmtId="0" fontId="0" fillId="0" borderId="40" xfId="0" applyBorder="1" applyAlignment="1">
      <alignment horizontal="center"/>
    </xf>
    <xf numFmtId="0" fontId="12" fillId="0" borderId="2" xfId="0" applyFont="1" applyBorder="1" applyAlignment="1">
      <alignment wrapText="1"/>
    </xf>
    <xf numFmtId="0" fontId="3" fillId="0" borderId="10" xfId="0" applyFont="1" applyBorder="1" applyAlignment="1">
      <alignment wrapText="1"/>
    </xf>
    <xf numFmtId="164" fontId="3" fillId="0" borderId="0" xfId="2" applyNumberFormat="1" applyFont="1"/>
    <xf numFmtId="0" fontId="3" fillId="0" borderId="1" xfId="0" applyFont="1" applyBorder="1" applyAlignment="1">
      <alignment wrapText="1"/>
    </xf>
    <xf numFmtId="0" fontId="3" fillId="0" borderId="8" xfId="0" applyFont="1" applyBorder="1" applyAlignment="1"/>
    <xf numFmtId="164" fontId="3" fillId="0" borderId="25" xfId="2" applyNumberFormat="1" applyFont="1" applyBorder="1" applyAlignment="1">
      <alignment horizontal="center"/>
    </xf>
    <xf numFmtId="164" fontId="3" fillId="0" borderId="9" xfId="2" applyNumberFormat="1" applyFont="1" applyBorder="1" applyAlignment="1"/>
    <xf numFmtId="164" fontId="3" fillId="0" borderId="9" xfId="2" applyNumberFormat="1" applyFont="1" applyBorder="1"/>
    <xf numFmtId="164" fontId="3" fillId="0" borderId="26" xfId="2" applyNumberFormat="1" applyFont="1" applyBorder="1"/>
    <xf numFmtId="0" fontId="3" fillId="0" borderId="0" xfId="0" applyFont="1" applyAlignment="1"/>
    <xf numFmtId="0" fontId="3" fillId="0" borderId="10" xfId="0" applyFont="1" applyFill="1" applyBorder="1" applyAlignment="1">
      <alignment wrapText="1"/>
    </xf>
    <xf numFmtId="0" fontId="3" fillId="0" borderId="10" xfId="0" applyFont="1" applyFill="1" applyBorder="1" applyAlignment="1"/>
    <xf numFmtId="164" fontId="3" fillId="0" borderId="11" xfId="2" applyNumberFormat="1" applyFont="1" applyFill="1" applyBorder="1" applyAlignment="1">
      <alignment horizontal="center"/>
    </xf>
    <xf numFmtId="164" fontId="3" fillId="0" borderId="13" xfId="2" applyNumberFormat="1" applyFont="1" applyFill="1" applyBorder="1" applyAlignment="1"/>
    <xf numFmtId="165" fontId="3" fillId="0" borderId="12" xfId="2" applyNumberFormat="1" applyFont="1" applyFill="1" applyBorder="1"/>
    <xf numFmtId="164" fontId="3" fillId="0" borderId="14" xfId="2" applyNumberFormat="1" applyFont="1" applyFill="1" applyBorder="1"/>
    <xf numFmtId="0" fontId="3" fillId="0" borderId="0" xfId="0" applyFont="1" applyFill="1" applyAlignment="1"/>
    <xf numFmtId="43" fontId="3" fillId="0" borderId="0" xfId="1" applyFont="1" applyFill="1" applyAlignment="1"/>
    <xf numFmtId="0" fontId="3" fillId="0" borderId="10" xfId="0" applyFont="1" applyBorder="1" applyAlignment="1"/>
    <xf numFmtId="164" fontId="3" fillId="0" borderId="11" xfId="2" applyNumberFormat="1" applyFont="1" applyBorder="1" applyAlignment="1">
      <alignment horizontal="center"/>
    </xf>
    <xf numFmtId="164" fontId="3" fillId="0" borderId="13" xfId="2" applyNumberFormat="1" applyFont="1" applyBorder="1" applyAlignment="1"/>
    <xf numFmtId="165" fontId="3" fillId="0" borderId="12" xfId="2" applyNumberFormat="1" applyFont="1" applyBorder="1"/>
    <xf numFmtId="164" fontId="3" fillId="0" borderId="14" xfId="2" applyNumberFormat="1" applyFont="1" applyBorder="1"/>
    <xf numFmtId="164" fontId="3" fillId="0" borderId="12" xfId="2" applyNumberFormat="1" applyFont="1" applyBorder="1"/>
    <xf numFmtId="164" fontId="3" fillId="0" borderId="17" xfId="2" applyNumberFormat="1" applyFont="1" applyBorder="1"/>
    <xf numFmtId="164" fontId="3" fillId="0" borderId="45" xfId="2" applyNumberFormat="1" applyFont="1" applyBorder="1"/>
    <xf numFmtId="164" fontId="3" fillId="0" borderId="20" xfId="2" applyNumberFormat="1" applyFont="1" applyBorder="1"/>
    <xf numFmtId="164" fontId="3" fillId="0" borderId="16" xfId="2" applyNumberFormat="1" applyFont="1" applyBorder="1"/>
    <xf numFmtId="164" fontId="3" fillId="0" borderId="18" xfId="2" applyNumberFormat="1" applyFont="1" applyBorder="1"/>
    <xf numFmtId="164" fontId="3" fillId="0" borderId="9" xfId="2" applyNumberFormat="1" applyFont="1" applyFill="1" applyBorder="1"/>
    <xf numFmtId="164" fontId="3" fillId="0" borderId="26" xfId="2" applyNumberFormat="1" applyFont="1" applyFill="1" applyBorder="1"/>
    <xf numFmtId="164" fontId="3" fillId="0" borderId="13" xfId="2" applyNumberFormat="1" applyFont="1" applyFill="1" applyBorder="1"/>
    <xf numFmtId="164" fontId="3" fillId="0" borderId="12" xfId="2" applyNumberFormat="1" applyFont="1" applyFill="1" applyBorder="1"/>
    <xf numFmtId="164" fontId="3" fillId="0" borderId="22" xfId="2" applyNumberFormat="1" applyFont="1" applyBorder="1"/>
    <xf numFmtId="164" fontId="3" fillId="0" borderId="39" xfId="2" applyNumberFormat="1" applyFont="1" applyBorder="1"/>
    <xf numFmtId="164" fontId="3" fillId="0" borderId="23" xfId="2" applyNumberFormat="1" applyFont="1" applyBorder="1"/>
    <xf numFmtId="164" fontId="3" fillId="0" borderId="41" xfId="2" applyNumberFormat="1" applyFont="1" applyBorder="1"/>
    <xf numFmtId="164" fontId="3" fillId="0" borderId="24" xfId="2" applyNumberFormat="1" applyFont="1" applyBorder="1"/>
    <xf numFmtId="164" fontId="3" fillId="0" borderId="0" xfId="2" applyNumberFormat="1" applyFont="1" applyBorder="1"/>
    <xf numFmtId="0" fontId="12" fillId="0" borderId="1" xfId="0" applyFont="1" applyBorder="1" applyAlignment="1">
      <alignment wrapText="1"/>
    </xf>
    <xf numFmtId="0" fontId="13" fillId="0" borderId="0" xfId="0" applyFont="1" applyBorder="1" applyAlignment="1">
      <alignment horizontal="right" wrapText="1"/>
    </xf>
    <xf numFmtId="0" fontId="11" fillId="0" borderId="0" xfId="0" applyFont="1" applyBorder="1"/>
    <xf numFmtId="0" fontId="11" fillId="0" borderId="0" xfId="0" applyFont="1" applyBorder="1" applyAlignment="1">
      <alignment horizontal="center"/>
    </xf>
    <xf numFmtId="164" fontId="11" fillId="0" borderId="0" xfId="2" applyNumberFormat="1" applyFont="1" applyBorder="1"/>
    <xf numFmtId="0" fontId="14" fillId="0" borderId="0" xfId="0" applyFont="1" applyBorder="1" applyAlignment="1">
      <alignment horizontal="right" vertical="top" wrapText="1"/>
    </xf>
    <xf numFmtId="0" fontId="13" fillId="0" borderId="0" xfId="23" applyFont="1" applyBorder="1" applyAlignment="1">
      <alignment horizontal="right" wrapText="1"/>
    </xf>
    <xf numFmtId="0" fontId="11" fillId="0" borderId="0" xfId="23" applyFont="1" applyBorder="1"/>
    <xf numFmtId="0" fontId="11" fillId="0" borderId="0" xfId="23" applyFont="1" applyBorder="1" applyAlignment="1">
      <alignment horizontal="center"/>
    </xf>
    <xf numFmtId="0" fontId="14" fillId="0" borderId="0" xfId="23" applyFont="1" applyBorder="1" applyAlignment="1">
      <alignment horizontal="right" vertical="top" wrapText="1"/>
    </xf>
    <xf numFmtId="0" fontId="3" fillId="0" borderId="1" xfId="0" applyFont="1" applyBorder="1" applyAlignment="1"/>
    <xf numFmtId="0" fontId="9" fillId="2" borderId="3" xfId="0" applyFont="1" applyFill="1" applyBorder="1" applyAlignment="1">
      <alignment horizontal="center" wrapText="1"/>
    </xf>
    <xf numFmtId="43" fontId="3" fillId="0" borderId="0" xfId="1" applyFont="1" applyAlignment="1"/>
    <xf numFmtId="0" fontId="12" fillId="0" borderId="3" xfId="0" applyFont="1" applyBorder="1" applyAlignment="1">
      <alignment wrapText="1"/>
    </xf>
    <xf numFmtId="0" fontId="12" fillId="2" borderId="3" xfId="0" applyFont="1" applyFill="1" applyBorder="1" applyAlignment="1">
      <alignment wrapText="1"/>
    </xf>
    <xf numFmtId="0" fontId="3" fillId="0" borderId="10" xfId="0" applyFont="1" applyBorder="1"/>
    <xf numFmtId="164" fontId="2" fillId="0" borderId="23" xfId="2" applyNumberFormat="1" applyFont="1" applyBorder="1"/>
    <xf numFmtId="0" fontId="0" fillId="0" borderId="46" xfId="0" applyBorder="1"/>
    <xf numFmtId="165" fontId="2" fillId="0" borderId="13" xfId="2" applyNumberFormat="1" applyFont="1" applyBorder="1"/>
    <xf numFmtId="0" fontId="0" fillId="0" borderId="37" xfId="0" applyBorder="1"/>
    <xf numFmtId="0" fontId="12" fillId="0" borderId="0" xfId="0" applyFont="1" applyAlignment="1">
      <alignment wrapText="1"/>
    </xf>
    <xf numFmtId="0" fontId="23" fillId="0" borderId="0" xfId="0" applyFont="1"/>
    <xf numFmtId="0" fontId="4" fillId="2" borderId="1" xfId="0" applyFont="1" applyFill="1" applyBorder="1"/>
    <xf numFmtId="0" fontId="0" fillId="0" borderId="0" xfId="0"/>
    <xf numFmtId="0" fontId="0" fillId="2" borderId="0" xfId="0" applyFill="1" applyAlignment="1"/>
    <xf numFmtId="0" fontId="0" fillId="0" borderId="0" xfId="0" applyFill="1" applyAlignment="1">
      <alignment horizontal="center"/>
    </xf>
    <xf numFmtId="0" fontId="0" fillId="0" borderId="0" xfId="0" quotePrefix="1" applyNumberFormat="1" applyFill="1"/>
    <xf numFmtId="0" fontId="0" fillId="0" borderId="0" xfId="0" quotePrefix="1" applyFill="1"/>
    <xf numFmtId="0" fontId="0" fillId="0" borderId="0" xfId="0" applyFill="1" applyAlignment="1">
      <alignment horizontal="right"/>
    </xf>
    <xf numFmtId="0" fontId="24" fillId="0" borderId="0" xfId="39" applyAlignment="1" applyProtection="1"/>
    <xf numFmtId="0" fontId="11" fillId="0" borderId="0" xfId="0" applyFont="1" applyBorder="1" applyAlignment="1">
      <alignment vertical="top" wrapText="1"/>
    </xf>
    <xf numFmtId="0" fontId="0" fillId="0" borderId="0" xfId="0" applyFill="1"/>
    <xf numFmtId="0" fontId="0" fillId="0" borderId="0" xfId="0"/>
    <xf numFmtId="0" fontId="0" fillId="0" borderId="0" xfId="0" applyFill="1"/>
    <xf numFmtId="0" fontId="0" fillId="0" borderId="0" xfId="0" applyFill="1" applyAlignment="1">
      <alignment horizontal="left"/>
    </xf>
    <xf numFmtId="0" fontId="0" fillId="0" borderId="0" xfId="0"/>
    <xf numFmtId="0" fontId="26" fillId="0" borderId="0" xfId="0" applyFont="1"/>
    <xf numFmtId="0" fontId="0" fillId="0" borderId="0" xfId="0"/>
    <xf numFmtId="168" fontId="0" fillId="0" borderId="0" xfId="0" applyNumberFormat="1"/>
    <xf numFmtId="168" fontId="23" fillId="0" borderId="0" xfId="0" applyNumberFormat="1" applyFont="1"/>
    <xf numFmtId="0" fontId="0" fillId="0" borderId="48" xfId="0" applyBorder="1"/>
    <xf numFmtId="168" fontId="0" fillId="0" borderId="48" xfId="0" applyNumberFormat="1" applyBorder="1"/>
    <xf numFmtId="0" fontId="23" fillId="0" borderId="48" xfId="0" applyFont="1" applyBorder="1"/>
    <xf numFmtId="0" fontId="0" fillId="0" borderId="48" xfId="0" applyFill="1" applyBorder="1"/>
    <xf numFmtId="0" fontId="24" fillId="0" borderId="47" xfId="39" applyBorder="1" applyAlignment="1" applyProtection="1"/>
    <xf numFmtId="0" fontId="0" fillId="0" borderId="47" xfId="0" applyBorder="1" applyAlignment="1">
      <alignment wrapText="1"/>
    </xf>
    <xf numFmtId="0" fontId="0" fillId="0" borderId="47" xfId="0" applyBorder="1"/>
    <xf numFmtId="168" fontId="0" fillId="0" borderId="47" xfId="0" applyNumberFormat="1" applyBorder="1"/>
    <xf numFmtId="168" fontId="23" fillId="0" borderId="47" xfId="0" applyNumberFormat="1"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168" fontId="0" fillId="0" borderId="0" xfId="0" applyNumberFormat="1" applyFill="1"/>
    <xf numFmtId="0" fontId="0" fillId="0" borderId="47" xfId="0" applyFill="1" applyBorder="1"/>
    <xf numFmtId="0" fontId="0" fillId="0" borderId="47" xfId="0" applyFill="1" applyBorder="1" applyAlignment="1">
      <alignment horizontal="left" vertical="top" wrapText="1"/>
    </xf>
    <xf numFmtId="168" fontId="0" fillId="0" borderId="47" xfId="0" applyNumberFormat="1" applyFill="1" applyBorder="1"/>
    <xf numFmtId="0" fontId="0" fillId="0" borderId="47" xfId="0" applyFill="1" applyBorder="1" applyAlignment="1">
      <alignment horizontal="left" vertical="top"/>
    </xf>
    <xf numFmtId="0" fontId="0" fillId="5" borderId="48" xfId="0" applyFill="1" applyBorder="1"/>
    <xf numFmtId="0" fontId="0" fillId="5" borderId="0" xfId="0" applyFill="1"/>
    <xf numFmtId="0" fontId="0" fillId="5" borderId="47" xfId="0" applyFill="1" applyBorder="1"/>
    <xf numFmtId="0" fontId="0" fillId="0" borderId="47" xfId="0" applyBorder="1" applyAlignment="1">
      <alignment horizontal="left" vertical="top" wrapText="1"/>
    </xf>
    <xf numFmtId="0" fontId="0" fillId="0" borderId="0" xfId="0" applyAlignment="1">
      <alignment horizontal="left"/>
    </xf>
    <xf numFmtId="168" fontId="0" fillId="0" borderId="0" xfId="0" applyNumberFormat="1" applyAlignment="1">
      <alignment horizontal="left"/>
    </xf>
    <xf numFmtId="0" fontId="0" fillId="0" borderId="48" xfId="0" applyBorder="1" applyAlignment="1">
      <alignment horizontal="left"/>
    </xf>
    <xf numFmtId="168" fontId="0" fillId="0" borderId="48" xfId="0" applyNumberFormat="1" applyBorder="1" applyAlignment="1">
      <alignment horizontal="left"/>
    </xf>
    <xf numFmtId="0" fontId="0" fillId="5" borderId="48" xfId="0" applyFill="1" applyBorder="1" applyAlignment="1">
      <alignment horizontal="left"/>
    </xf>
    <xf numFmtId="168" fontId="0" fillId="0" borderId="0" xfId="0" applyNumberFormat="1" applyFill="1" applyAlignment="1">
      <alignment horizontal="left"/>
    </xf>
    <xf numFmtId="0" fontId="0" fillId="5" borderId="0" xfId="0" applyFill="1" applyAlignment="1">
      <alignment horizontal="left"/>
    </xf>
    <xf numFmtId="0" fontId="0" fillId="0" borderId="47" xfId="0" applyFill="1" applyBorder="1" applyAlignment="1">
      <alignment horizontal="left"/>
    </xf>
    <xf numFmtId="168" fontId="0" fillId="0" borderId="47" xfId="0" applyNumberFormat="1" applyFill="1" applyBorder="1" applyAlignment="1">
      <alignment horizontal="left"/>
    </xf>
    <xf numFmtId="0" fontId="0" fillId="5" borderId="47" xfId="0" applyFill="1" applyBorder="1" applyAlignment="1">
      <alignment horizontal="left"/>
    </xf>
    <xf numFmtId="168" fontId="0" fillId="0" borderId="47" xfId="0" applyNumberFormat="1" applyBorder="1" applyAlignment="1">
      <alignment horizontal="left"/>
    </xf>
    <xf numFmtId="0" fontId="0" fillId="9" borderId="29" xfId="0" applyFill="1" applyBorder="1"/>
    <xf numFmtId="0" fontId="0" fillId="9" borderId="0" xfId="0" applyFill="1" applyBorder="1"/>
    <xf numFmtId="0" fontId="0" fillId="9" borderId="35" xfId="0" applyFill="1" applyBorder="1"/>
    <xf numFmtId="0" fontId="3" fillId="0" borderId="10" xfId="3" applyFont="1" applyBorder="1" applyAlignment="1">
      <alignment horizontal="left" vertical="top" wrapText="1"/>
    </xf>
    <xf numFmtId="0" fontId="3" fillId="0" borderId="4" xfId="3" applyFont="1" applyBorder="1" applyAlignment="1">
      <alignment horizontal="left" vertical="top" wrapText="1"/>
    </xf>
    <xf numFmtId="164" fontId="3" fillId="0" borderId="12" xfId="4" applyNumberFormat="1" applyFont="1" applyBorder="1" applyAlignment="1">
      <alignment horizontal="left" vertical="top"/>
    </xf>
    <xf numFmtId="0" fontId="23" fillId="0" borderId="0" xfId="0" applyFont="1" applyAlignment="1">
      <alignment horizontal="left" vertical="top" wrapText="1"/>
    </xf>
    <xf numFmtId="0" fontId="3" fillId="0" borderId="4" xfId="3" applyFont="1" applyBorder="1" applyAlignment="1">
      <alignment horizontal="left" vertical="top"/>
    </xf>
    <xf numFmtId="0" fontId="3" fillId="0" borderId="10" xfId="3" applyFont="1" applyBorder="1" applyAlignment="1">
      <alignment horizontal="left" vertical="top"/>
    </xf>
    <xf numFmtId="0" fontId="0" fillId="0" borderId="0" xfId="0" applyFill="1"/>
    <xf numFmtId="0" fontId="0" fillId="0" borderId="0" xfId="0"/>
    <xf numFmtId="0" fontId="3" fillId="0" borderId="10" xfId="0" applyFont="1" applyBorder="1" applyAlignment="1">
      <alignment horizontal="left" vertical="top" wrapText="1"/>
    </xf>
    <xf numFmtId="0" fontId="1" fillId="0" borderId="10" xfId="0" applyNumberFormat="1" applyFont="1" applyBorder="1" applyAlignment="1">
      <alignment horizontal="left" vertical="top" wrapText="1"/>
    </xf>
    <xf numFmtId="0" fontId="1" fillId="0" borderId="25" xfId="0" applyFont="1" applyBorder="1" applyAlignment="1">
      <alignment horizontal="left" vertical="top"/>
    </xf>
    <xf numFmtId="164" fontId="1" fillId="0" borderId="9" xfId="2" applyNumberFormat="1" applyFont="1" applyBorder="1" applyAlignment="1">
      <alignment horizontal="left" vertical="top"/>
    </xf>
    <xf numFmtId="164" fontId="11" fillId="0" borderId="9" xfId="2" applyNumberFormat="1" applyFont="1" applyBorder="1" applyAlignment="1">
      <alignment horizontal="left" vertical="top"/>
    </xf>
    <xf numFmtId="165" fontId="1" fillId="0" borderId="9" xfId="2" applyNumberFormat="1" applyFont="1" applyFill="1" applyBorder="1" applyAlignment="1">
      <alignment horizontal="left" vertical="top"/>
    </xf>
    <xf numFmtId="164" fontId="1" fillId="0" borderId="26" xfId="2" applyNumberFormat="1" applyFont="1" applyFill="1" applyBorder="1" applyAlignment="1">
      <alignment horizontal="left" vertical="top"/>
    </xf>
    <xf numFmtId="0" fontId="1" fillId="0" borderId="11" xfId="0" applyFont="1" applyBorder="1" applyAlignment="1">
      <alignment horizontal="left" vertical="top"/>
    </xf>
    <xf numFmtId="164" fontId="1" fillId="0" borderId="12" xfId="2" applyNumberFormat="1" applyFont="1" applyBorder="1" applyAlignment="1">
      <alignment horizontal="left" vertical="top"/>
    </xf>
    <xf numFmtId="164" fontId="11" fillId="0" borderId="12" xfId="2" applyNumberFormat="1" applyFont="1" applyBorder="1" applyAlignment="1">
      <alignment horizontal="left" vertical="top"/>
    </xf>
    <xf numFmtId="165" fontId="1" fillId="0" borderId="12" xfId="2" applyNumberFormat="1" applyFont="1" applyFill="1" applyBorder="1" applyAlignment="1">
      <alignment horizontal="left" vertical="top"/>
    </xf>
    <xf numFmtId="164" fontId="1" fillId="0" borderId="14" xfId="2" applyNumberFormat="1" applyFont="1" applyFill="1" applyBorder="1" applyAlignment="1">
      <alignment horizontal="left" vertical="top"/>
    </xf>
    <xf numFmtId="0" fontId="1" fillId="0" borderId="42" xfId="0" applyFont="1" applyBorder="1" applyAlignment="1">
      <alignment horizontal="left" vertical="top"/>
    </xf>
    <xf numFmtId="164" fontId="1" fillId="0" borderId="13" xfId="2" applyNumberFormat="1" applyFont="1" applyBorder="1" applyAlignment="1">
      <alignment horizontal="left" vertical="top"/>
    </xf>
    <xf numFmtId="164" fontId="11" fillId="0" borderId="13" xfId="2" applyNumberFormat="1" applyFont="1" applyBorder="1" applyAlignment="1">
      <alignment horizontal="left" vertical="top"/>
    </xf>
    <xf numFmtId="0" fontId="3" fillId="0" borderId="10" xfId="0" applyFont="1" applyFill="1" applyBorder="1" applyAlignment="1">
      <alignment horizontal="left" vertical="top" wrapText="1"/>
    </xf>
    <xf numFmtId="168" fontId="0" fillId="0" borderId="0" xfId="0" applyNumberFormat="1" applyFill="1" applyBorder="1" applyAlignment="1">
      <alignment horizontal="left"/>
    </xf>
    <xf numFmtId="164" fontId="3" fillId="0" borderId="9" xfId="2" applyNumberFormat="1" applyFont="1" applyBorder="1" applyAlignment="1">
      <alignment horizontal="left" vertical="top"/>
    </xf>
    <xf numFmtId="164" fontId="17" fillId="0" borderId="9" xfId="2" applyNumberFormat="1" applyFont="1" applyBorder="1" applyAlignment="1">
      <alignment horizontal="left" vertical="top"/>
    </xf>
    <xf numFmtId="165" fontId="3" fillId="0" borderId="9" xfId="2" applyNumberFormat="1" applyFont="1" applyFill="1" applyBorder="1" applyAlignment="1">
      <alignment horizontal="left" vertical="top"/>
    </xf>
    <xf numFmtId="164" fontId="3" fillId="0" borderId="26" xfId="2" applyNumberFormat="1" applyFont="1" applyFill="1" applyBorder="1" applyAlignment="1">
      <alignment horizontal="left" vertical="top"/>
    </xf>
    <xf numFmtId="164" fontId="3" fillId="0" borderId="12" xfId="2" applyNumberFormat="1" applyFont="1" applyBorder="1" applyAlignment="1">
      <alignment horizontal="left" vertical="top"/>
    </xf>
    <xf numFmtId="164" fontId="17" fillId="0" borderId="12" xfId="2" applyNumberFormat="1" applyFont="1" applyBorder="1" applyAlignment="1">
      <alignment horizontal="left" vertical="top"/>
    </xf>
    <xf numFmtId="165" fontId="3" fillId="0" borderId="12" xfId="2" applyNumberFormat="1" applyFont="1" applyFill="1" applyBorder="1" applyAlignment="1">
      <alignment horizontal="left" vertical="top"/>
    </xf>
    <xf numFmtId="164" fontId="3" fillId="0" borderId="14" xfId="2" applyNumberFormat="1" applyFont="1" applyFill="1" applyBorder="1" applyAlignment="1">
      <alignment horizontal="left" vertical="top"/>
    </xf>
    <xf numFmtId="0" fontId="1" fillId="0" borderId="10" xfId="0" applyFont="1" applyBorder="1" applyAlignment="1">
      <alignment horizontal="left" vertical="top" wrapText="1"/>
    </xf>
    <xf numFmtId="164" fontId="3" fillId="0" borderId="13" xfId="2" applyNumberFormat="1" applyFont="1" applyBorder="1" applyAlignment="1">
      <alignment horizontal="left" vertical="top"/>
    </xf>
    <xf numFmtId="165" fontId="3" fillId="0" borderId="13" xfId="2" applyNumberFormat="1" applyFont="1" applyFill="1" applyBorder="1" applyAlignment="1">
      <alignment horizontal="left" vertical="top"/>
    </xf>
    <xf numFmtId="164" fontId="3" fillId="0" borderId="43" xfId="2" applyNumberFormat="1" applyFont="1" applyFill="1" applyBorder="1" applyAlignment="1">
      <alignment horizontal="left" vertical="top"/>
    </xf>
    <xf numFmtId="0" fontId="12" fillId="2" borderId="1" xfId="0" applyFont="1" applyFill="1" applyBorder="1" applyAlignment="1">
      <alignment wrapText="1"/>
    </xf>
    <xf numFmtId="0" fontId="12" fillId="0" borderId="49" xfId="0" applyFont="1" applyFill="1" applyBorder="1" applyAlignment="1">
      <alignment wrapText="1"/>
    </xf>
    <xf numFmtId="0" fontId="4" fillId="0" borderId="49" xfId="0" applyFont="1" applyFill="1" applyBorder="1"/>
    <xf numFmtId="0" fontId="3" fillId="0" borderId="4" xfId="0" applyFont="1" applyBorder="1" applyAlignment="1">
      <alignment horizontal="left" vertical="top" wrapText="1"/>
    </xf>
    <xf numFmtId="164" fontId="1" fillId="0" borderId="43" xfId="2" applyNumberFormat="1" applyFont="1" applyBorder="1" applyAlignment="1">
      <alignment horizontal="left" vertical="top"/>
    </xf>
    <xf numFmtId="0" fontId="3" fillId="0" borderId="10" xfId="0" applyFont="1" applyBorder="1" applyAlignment="1">
      <alignment horizontal="left" vertical="top"/>
    </xf>
    <xf numFmtId="165" fontId="1" fillId="0" borderId="12" xfId="2" applyNumberFormat="1" applyFont="1" applyBorder="1" applyAlignment="1">
      <alignment horizontal="left" vertical="top"/>
    </xf>
    <xf numFmtId="164" fontId="1" fillId="0" borderId="14" xfId="2" applyNumberFormat="1" applyFont="1" applyBorder="1" applyAlignment="1">
      <alignment horizontal="left" vertical="top"/>
    </xf>
    <xf numFmtId="164" fontId="1" fillId="0" borderId="11" xfId="2" applyNumberFormat="1" applyFont="1" applyBorder="1" applyAlignment="1">
      <alignment horizontal="left" vertical="top"/>
    </xf>
    <xf numFmtId="0" fontId="0" fillId="0" borderId="0" xfId="0" applyFill="1"/>
    <xf numFmtId="0" fontId="11" fillId="0" borderId="0" xfId="0" applyFont="1" applyBorder="1" applyAlignment="1">
      <alignment vertical="top" wrapText="1"/>
    </xf>
    <xf numFmtId="0" fontId="0" fillId="0" borderId="0" xfId="0"/>
    <xf numFmtId="0" fontId="3" fillId="4" borderId="0" xfId="3" applyFill="1"/>
    <xf numFmtId="164" fontId="1" fillId="4" borderId="12" xfId="2" applyNumberFormat="1" applyFont="1" applyFill="1" applyBorder="1" applyAlignment="1">
      <alignment horizontal="left" vertical="top"/>
    </xf>
    <xf numFmtId="0" fontId="1" fillId="0" borderId="4" xfId="0" applyFont="1" applyBorder="1" applyAlignment="1">
      <alignment horizontal="left" vertical="top" wrapText="1"/>
    </xf>
    <xf numFmtId="0" fontId="1" fillId="0" borderId="15" xfId="0" applyFont="1" applyBorder="1" applyAlignment="1">
      <alignment horizontal="left" vertical="top"/>
    </xf>
    <xf numFmtId="164" fontId="1" fillId="0" borderId="16" xfId="2" applyNumberFormat="1" applyFont="1" applyBorder="1" applyAlignment="1">
      <alignment horizontal="left" vertical="top"/>
    </xf>
    <xf numFmtId="0" fontId="0" fillId="0" borderId="0" xfId="0" applyFill="1"/>
    <xf numFmtId="0" fontId="11" fillId="0" borderId="0" xfId="0" applyFont="1" applyBorder="1" applyAlignment="1">
      <alignment vertical="top" wrapText="1"/>
    </xf>
    <xf numFmtId="0" fontId="0" fillId="0" borderId="0" xfId="0"/>
    <xf numFmtId="164" fontId="1" fillId="0" borderId="12" xfId="2" applyNumberFormat="1" applyFont="1" applyFill="1" applyBorder="1" applyAlignment="1">
      <alignment horizontal="left" vertical="top"/>
    </xf>
    <xf numFmtId="0" fontId="0" fillId="0" borderId="0" xfId="0" applyFill="1"/>
    <xf numFmtId="0" fontId="11" fillId="0" borderId="0" xfId="0" applyFont="1" applyBorder="1" applyAlignment="1">
      <alignment vertical="top" wrapText="1"/>
    </xf>
    <xf numFmtId="0" fontId="0" fillId="0" borderId="0" xfId="0"/>
    <xf numFmtId="164" fontId="1" fillId="0" borderId="13" xfId="2" applyNumberFormat="1" applyFont="1" applyFill="1" applyBorder="1" applyAlignment="1">
      <alignment horizontal="left" vertical="top"/>
    </xf>
    <xf numFmtId="0" fontId="0" fillId="0" borderId="0" xfId="0"/>
    <xf numFmtId="0" fontId="0" fillId="0" borderId="0" xfId="0" applyFill="1"/>
    <xf numFmtId="0" fontId="11" fillId="0" borderId="0" xfId="0" applyFont="1" applyBorder="1" applyAlignment="1">
      <alignment vertical="top" wrapText="1"/>
    </xf>
    <xf numFmtId="0" fontId="0" fillId="0" borderId="0" xfId="0"/>
    <xf numFmtId="164" fontId="11" fillId="0" borderId="13" xfId="2" applyNumberFormat="1" applyFont="1" applyFill="1" applyBorder="1" applyAlignment="1">
      <alignment horizontal="left" vertical="top"/>
    </xf>
    <xf numFmtId="0" fontId="3" fillId="0" borderId="10" xfId="3" applyFont="1" applyFill="1" applyBorder="1" applyAlignment="1">
      <alignment horizontal="left" vertical="top" wrapText="1"/>
    </xf>
    <xf numFmtId="0" fontId="1" fillId="0" borderId="11" xfId="0" applyFont="1" applyFill="1" applyBorder="1" applyAlignment="1">
      <alignment horizontal="left" vertical="top"/>
    </xf>
    <xf numFmtId="0" fontId="4" fillId="0" borderId="0" xfId="0" applyFont="1" applyBorder="1" applyAlignment="1">
      <alignment horizontal="left" wrapText="1"/>
    </xf>
    <xf numFmtId="164" fontId="3" fillId="0" borderId="13" xfId="2" applyNumberFormat="1" applyFont="1" applyFill="1" applyBorder="1" applyAlignment="1">
      <alignment horizontal="left" vertical="top"/>
    </xf>
    <xf numFmtId="0" fontId="0" fillId="0" borderId="0" xfId="0" applyFill="1"/>
    <xf numFmtId="0" fontId="11" fillId="0" borderId="0" xfId="0" applyFont="1" applyBorder="1" applyAlignment="1">
      <alignment vertical="top" wrapText="1"/>
    </xf>
    <xf numFmtId="0" fontId="0" fillId="0" borderId="0" xfId="0" applyFill="1"/>
    <xf numFmtId="0" fontId="11" fillId="0" borderId="0" xfId="0" applyFont="1" applyBorder="1" applyAlignment="1">
      <alignment vertical="top" wrapText="1"/>
    </xf>
    <xf numFmtId="0" fontId="24" fillId="11" borderId="50" xfId="39" applyFill="1" applyBorder="1" applyAlignment="1" applyProtection="1">
      <alignment vertical="top"/>
    </xf>
    <xf numFmtId="0" fontId="0" fillId="11" borderId="50" xfId="0" applyFill="1" applyBorder="1" applyAlignment="1">
      <alignment horizontal="left" vertical="top" wrapText="1"/>
    </xf>
    <xf numFmtId="0" fontId="23" fillId="11" borderId="50" xfId="0" applyFont="1" applyFill="1" applyBorder="1"/>
    <xf numFmtId="4" fontId="23" fillId="11" borderId="50" xfId="0" applyNumberFormat="1" applyFont="1" applyFill="1" applyBorder="1"/>
    <xf numFmtId="0" fontId="24" fillId="10" borderId="50" xfId="39" applyFill="1" applyBorder="1" applyAlignment="1" applyProtection="1">
      <alignment vertical="top"/>
    </xf>
    <xf numFmtId="0" fontId="0" fillId="10" borderId="50" xfId="0" applyFill="1" applyBorder="1" applyAlignment="1">
      <alignment horizontal="left" vertical="top" wrapText="1"/>
    </xf>
    <xf numFmtId="0" fontId="23" fillId="10" borderId="50" xfId="0" applyFont="1" applyFill="1" applyBorder="1"/>
    <xf numFmtId="4" fontId="23" fillId="10" borderId="50" xfId="0" applyNumberFormat="1" applyFont="1" applyFill="1" applyBorder="1"/>
    <xf numFmtId="168" fontId="23" fillId="10" borderId="50" xfId="0" applyNumberFormat="1" applyFont="1" applyFill="1" applyBorder="1"/>
    <xf numFmtId="2" fontId="23" fillId="10" borderId="50" xfId="0" applyNumberFormat="1" applyFont="1" applyFill="1" applyBorder="1"/>
    <xf numFmtId="0" fontId="24" fillId="10" borderId="50" xfId="39" applyFill="1" applyBorder="1" applyAlignment="1" applyProtection="1">
      <alignment horizontal="left" vertical="top" wrapText="1"/>
    </xf>
    <xf numFmtId="0" fontId="23" fillId="0" borderId="50" xfId="0" applyFont="1" applyBorder="1" applyAlignment="1">
      <alignment horizontal="left" vertical="top" wrapText="1"/>
    </xf>
    <xf numFmtId="0" fontId="23" fillId="0" borderId="50" xfId="0" applyFont="1" applyBorder="1"/>
    <xf numFmtId="168" fontId="23" fillId="0" borderId="50" xfId="0" applyNumberFormat="1" applyFont="1" applyBorder="1"/>
    <xf numFmtId="0" fontId="0" fillId="11" borderId="0" xfId="0" applyFill="1" applyBorder="1"/>
    <xf numFmtId="0" fontId="0" fillId="11" borderId="35" xfId="0" applyFill="1" applyBorder="1"/>
    <xf numFmtId="0" fontId="0" fillId="10" borderId="0" xfId="0" applyFill="1" applyBorder="1"/>
    <xf numFmtId="0" fontId="0" fillId="10" borderId="29" xfId="0" applyFill="1" applyBorder="1"/>
    <xf numFmtId="0" fontId="0" fillId="11" borderId="29" xfId="0" applyFill="1" applyBorder="1"/>
    <xf numFmtId="0" fontId="0" fillId="10" borderId="35" xfId="0" applyFill="1" applyBorder="1"/>
    <xf numFmtId="0" fontId="23" fillId="10" borderId="0" xfId="0" applyFont="1" applyFill="1" applyBorder="1" applyAlignment="1">
      <alignment vertical="top"/>
    </xf>
    <xf numFmtId="0" fontId="23" fillId="11" borderId="0" xfId="0" applyFont="1" applyFill="1" applyBorder="1" applyAlignment="1">
      <alignment vertical="top"/>
    </xf>
    <xf numFmtId="0" fontId="23" fillId="9" borderId="50" xfId="0" applyFont="1" applyFill="1" applyBorder="1" applyAlignment="1">
      <alignment vertical="top"/>
    </xf>
    <xf numFmtId="0" fontId="24" fillId="12" borderId="50" xfId="39" applyFill="1" applyBorder="1" applyAlignment="1" applyProtection="1">
      <alignment horizontal="left" vertical="top"/>
    </xf>
    <xf numFmtId="0" fontId="0" fillId="12" borderId="50" xfId="0" applyFill="1" applyBorder="1" applyAlignment="1">
      <alignment horizontal="left" vertical="top" wrapText="1"/>
    </xf>
    <xf numFmtId="0" fontId="0" fillId="12" borderId="50" xfId="0" applyFill="1" applyBorder="1"/>
    <xf numFmtId="168" fontId="0" fillId="12" borderId="50" xfId="0" applyNumberFormat="1" applyFill="1" applyBorder="1"/>
    <xf numFmtId="0" fontId="24" fillId="12" borderId="50" xfId="39" applyFill="1" applyBorder="1" applyAlignment="1" applyProtection="1">
      <alignment vertical="top"/>
    </xf>
    <xf numFmtId="0" fontId="0" fillId="0" borderId="0" xfId="0" applyFill="1"/>
    <xf numFmtId="0" fontId="4" fillId="0" borderId="0" xfId="0" applyFont="1" applyFill="1"/>
    <xf numFmtId="0" fontId="0" fillId="0" borderId="0" xfId="0" applyFill="1" applyAlignment="1">
      <alignment horizontal="left"/>
    </xf>
    <xf numFmtId="4" fontId="0" fillId="0" borderId="0" xfId="0" applyNumberFormat="1" applyFill="1" applyAlignment="1">
      <alignment horizontal="right"/>
    </xf>
    <xf numFmtId="4" fontId="4" fillId="0" borderId="0" xfId="0" applyNumberFormat="1" applyFont="1" applyFill="1" applyAlignment="1">
      <alignment horizontal="right"/>
    </xf>
    <xf numFmtId="9" fontId="0" fillId="0" borderId="0" xfId="0" applyNumberFormat="1" applyFill="1" applyAlignment="1">
      <alignment horizontal="center"/>
    </xf>
    <xf numFmtId="0" fontId="0" fillId="0" borderId="0" xfId="0" applyFill="1" applyAlignment="1">
      <alignment horizontal="center"/>
    </xf>
    <xf numFmtId="1" fontId="0" fillId="0" borderId="0" xfId="0" quotePrefix="1" applyNumberFormat="1" applyFill="1" applyAlignment="1">
      <alignment horizontal="center"/>
    </xf>
    <xf numFmtId="9" fontId="25" fillId="0" borderId="0" xfId="40" applyFont="1" applyFill="1" applyAlignment="1">
      <alignment horizontal="center"/>
    </xf>
    <xf numFmtId="167" fontId="25" fillId="0" borderId="0" xfId="40" applyNumberFormat="1" applyFont="1" applyFill="1" applyAlignment="1">
      <alignment horizontal="center"/>
    </xf>
    <xf numFmtId="0" fontId="0" fillId="0" borderId="0" xfId="0" applyFill="1" applyAlignment="1">
      <alignment horizontal="right"/>
    </xf>
    <xf numFmtId="2" fontId="3" fillId="0" borderId="0" xfId="0" applyNumberFormat="1" applyFont="1" applyFill="1" applyAlignment="1">
      <alignment horizontal="right"/>
    </xf>
    <xf numFmtId="3" fontId="0" fillId="0" borderId="0" xfId="0" applyNumberFormat="1" applyFill="1" applyAlignment="1">
      <alignment horizontal="center"/>
    </xf>
    <xf numFmtId="3" fontId="0" fillId="0" borderId="0" xfId="0" applyNumberFormat="1" applyFill="1" applyAlignment="1">
      <alignment horizontal="right"/>
    </xf>
    <xf numFmtId="2" fontId="0" fillId="0" borderId="0" xfId="0" applyNumberFormat="1" applyFill="1" applyAlignment="1">
      <alignment horizontal="right"/>
    </xf>
    <xf numFmtId="4" fontId="3" fillId="0" borderId="0" xfId="0" applyNumberFormat="1" applyFont="1" applyFill="1" applyAlignment="1">
      <alignment horizontal="right"/>
    </xf>
    <xf numFmtId="0" fontId="0" fillId="0" borderId="0" xfId="0" applyFill="1" applyAlignment="1">
      <alignment vertical="center"/>
    </xf>
    <xf numFmtId="2" fontId="0" fillId="0" borderId="0" xfId="0" applyNumberFormat="1" applyFill="1"/>
    <xf numFmtId="14" fontId="0" fillId="0" borderId="0" xfId="0" applyNumberFormat="1" applyFill="1"/>
    <xf numFmtId="0" fontId="0" fillId="0" borderId="0" xfId="0" applyFill="1" applyAlignment="1">
      <alignment vertical="center" wrapText="1"/>
    </xf>
    <xf numFmtId="3" fontId="0" fillId="0" borderId="0" xfId="0" applyNumberFormat="1" applyFill="1"/>
    <xf numFmtId="4" fontId="0" fillId="0" borderId="0" xfId="0" applyNumberFormat="1" applyFill="1"/>
    <xf numFmtId="0" fontId="0" fillId="0" borderId="0" xfId="0" applyFill="1" applyAlignment="1"/>
    <xf numFmtId="0" fontId="0" fillId="0" borderId="0" xfId="0" applyFill="1" applyAlignment="1">
      <alignment wrapText="1"/>
    </xf>
    <xf numFmtId="0" fontId="4" fillId="0" borderId="0" xfId="0" applyFont="1" applyFill="1" applyAlignment="1">
      <alignment horizontal="center"/>
    </xf>
    <xf numFmtId="0" fontId="7" fillId="6" borderId="0" xfId="0" applyFont="1" applyFill="1" applyAlignment="1">
      <alignment horizontal="center"/>
    </xf>
    <xf numFmtId="0" fontId="7" fillId="7" borderId="0" xfId="0" applyFont="1" applyFill="1" applyAlignment="1">
      <alignment horizontal="center"/>
    </xf>
    <xf numFmtId="0" fontId="7" fillId="8" borderId="0" xfId="0" applyFont="1" applyFill="1" applyAlignment="1">
      <alignment horizontal="center"/>
    </xf>
    <xf numFmtId="0" fontId="0" fillId="0" borderId="29"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23" fillId="0" borderId="29" xfId="0" quotePrefix="1" applyFont="1" applyBorder="1" applyAlignment="1">
      <alignment horizontal="center" vertical="center" wrapText="1"/>
    </xf>
    <xf numFmtId="0" fontId="23" fillId="0" borderId="0" xfId="0" applyFont="1" applyBorder="1" applyAlignment="1">
      <alignment horizontal="center" vertical="center" wrapText="1"/>
    </xf>
    <xf numFmtId="0" fontId="23" fillId="0" borderId="35" xfId="0" applyFont="1" applyBorder="1" applyAlignment="1">
      <alignment horizontal="center" vertical="center" wrapText="1"/>
    </xf>
    <xf numFmtId="16" fontId="23" fillId="0" borderId="0" xfId="0" quotePrefix="1" applyNumberFormat="1" applyFont="1" applyBorder="1" applyAlignment="1">
      <alignment horizontal="center" vertical="center" wrapText="1"/>
    </xf>
    <xf numFmtId="0" fontId="0" fillId="0" borderId="0" xfId="0" applyBorder="1" applyAlignment="1">
      <alignment vertical="top" wrapText="1"/>
    </xf>
    <xf numFmtId="0" fontId="0" fillId="0" borderId="35" xfId="0" applyBorder="1" applyAlignment="1">
      <alignment vertical="top" wrapText="1"/>
    </xf>
    <xf numFmtId="0" fontId="5" fillId="3" borderId="27" xfId="0" applyFont="1" applyFill="1" applyBorder="1" applyAlignment="1">
      <alignment horizontal="left" wrapText="1"/>
    </xf>
    <xf numFmtId="0" fontId="5" fillId="3" borderId="31" xfId="0" applyFont="1" applyFill="1" applyBorder="1" applyAlignment="1">
      <alignment horizontal="left" wrapText="1"/>
    </xf>
    <xf numFmtId="0" fontId="29" fillId="0" borderId="28" xfId="0" applyFont="1" applyBorder="1" applyAlignment="1">
      <alignment horizontal="left" vertical="top" wrapText="1"/>
    </xf>
    <xf numFmtId="0" fontId="28" fillId="0" borderId="29" xfId="0" applyFont="1" applyBorder="1" applyAlignment="1">
      <alignment wrapText="1"/>
    </xf>
    <xf numFmtId="0" fontId="28" fillId="0" borderId="30" xfId="0" applyFont="1" applyBorder="1" applyAlignment="1">
      <alignment wrapText="1"/>
    </xf>
    <xf numFmtId="0" fontId="28" fillId="0" borderId="32" xfId="0" applyFont="1" applyBorder="1" applyAlignment="1">
      <alignment wrapText="1"/>
    </xf>
    <xf numFmtId="0" fontId="28" fillId="0" borderId="0" xfId="0" applyFont="1" applyBorder="1" applyAlignment="1">
      <alignment wrapText="1"/>
    </xf>
    <xf numFmtId="0" fontId="28" fillId="0" borderId="33" xfId="0" applyFont="1" applyBorder="1" applyAlignment="1">
      <alignment wrapText="1"/>
    </xf>
    <xf numFmtId="0" fontId="28" fillId="0" borderId="34" xfId="0" applyFont="1" applyBorder="1" applyAlignment="1">
      <alignment wrapText="1"/>
    </xf>
    <xf numFmtId="0" fontId="28" fillId="0" borderId="35" xfId="0" applyFont="1" applyBorder="1" applyAlignment="1">
      <alignment wrapText="1"/>
    </xf>
    <xf numFmtId="0" fontId="28" fillId="0" borderId="36" xfId="0" applyFont="1" applyBorder="1" applyAlignment="1">
      <alignment wrapText="1"/>
    </xf>
    <xf numFmtId="0" fontId="11" fillId="0" borderId="0" xfId="23" applyFont="1" applyBorder="1" applyAlignment="1">
      <alignment vertical="top" wrapText="1"/>
    </xf>
    <xf numFmtId="0" fontId="5" fillId="3" borderId="27" xfId="0" applyFont="1" applyFill="1" applyBorder="1" applyAlignment="1"/>
    <xf numFmtId="0" fontId="5" fillId="3" borderId="31" xfId="0" applyFont="1" applyFill="1" applyBorder="1" applyAlignment="1"/>
    <xf numFmtId="0" fontId="28" fillId="0" borderId="29" xfId="0" applyFont="1" applyBorder="1" applyAlignment="1">
      <alignment vertical="top" wrapText="1"/>
    </xf>
    <xf numFmtId="0" fontId="28" fillId="0" borderId="30" xfId="0" applyFont="1" applyBorder="1" applyAlignment="1">
      <alignment vertical="top" wrapText="1"/>
    </xf>
    <xf numFmtId="0" fontId="28" fillId="0" borderId="32" xfId="0" applyFont="1" applyBorder="1" applyAlignment="1">
      <alignment vertical="top" wrapText="1"/>
    </xf>
    <xf numFmtId="0" fontId="28" fillId="0" borderId="0" xfId="0" applyFont="1" applyBorder="1" applyAlignment="1">
      <alignment vertical="top" wrapText="1"/>
    </xf>
    <xf numFmtId="0" fontId="28" fillId="0" borderId="33" xfId="0" applyFont="1" applyBorder="1" applyAlignment="1">
      <alignment vertical="top" wrapText="1"/>
    </xf>
    <xf numFmtId="0" fontId="28" fillId="0" borderId="34" xfId="0" applyFont="1" applyBorder="1" applyAlignment="1">
      <alignment vertical="top" wrapText="1"/>
    </xf>
    <xf numFmtId="0" fontId="28" fillId="0" borderId="35" xfId="0" applyFont="1" applyBorder="1" applyAlignment="1">
      <alignment vertical="top" wrapText="1"/>
    </xf>
    <xf numFmtId="0" fontId="28" fillId="0" borderId="36" xfId="0" applyFont="1" applyBorder="1" applyAlignment="1">
      <alignment vertical="top" wrapText="1"/>
    </xf>
    <xf numFmtId="0" fontId="11" fillId="0" borderId="0" xfId="0" applyFont="1" applyBorder="1" applyAlignment="1">
      <alignment vertical="top" wrapText="1"/>
    </xf>
  </cellXfs>
  <cellStyles count="41">
    <cellStyle name="Collegamento ipertestuale" xfId="39" builtinId="8"/>
    <cellStyle name="Euro" xfId="7"/>
    <cellStyle name="Migliaia" xfId="1" builtinId="3"/>
    <cellStyle name="Migliaia [0]" xfId="2" builtinId="6"/>
    <cellStyle name="Migliaia [0] 2" xfId="4"/>
    <cellStyle name="Migliaia [0] 2 2" xfId="6"/>
    <cellStyle name="Migliaia [0] 2 2 2" xfId="25"/>
    <cellStyle name="Migliaia [0] 2 3" xfId="17"/>
    <cellStyle name="Migliaia [0] 3" xfId="27"/>
    <cellStyle name="Migliaia [0] 4" xfId="29"/>
    <cellStyle name="Migliaia [0] 5" xfId="34"/>
    <cellStyle name="Migliaia [0] 6" xfId="37"/>
    <cellStyle name="Migliaia 2" xfId="5"/>
    <cellStyle name="Migliaia 2 2" xfId="15"/>
    <cellStyle name="Migliaia 2 2 2" xfId="26"/>
    <cellStyle name="Migliaia 2 3" xfId="18"/>
    <cellStyle name="Migliaia 3" xfId="8"/>
    <cellStyle name="Migliaia 4" xfId="9"/>
    <cellStyle name="Migliaia 4 2" xfId="21"/>
    <cellStyle name="Migliaia 5" xfId="10"/>
    <cellStyle name="Migliaia 6" xfId="11"/>
    <cellStyle name="Migliaia 6 2" xfId="22"/>
    <cellStyle name="Migliaia 7" xfId="31"/>
    <cellStyle name="Migliaia 7 2" xfId="32"/>
    <cellStyle name="Migliaia 7 3" xfId="35"/>
    <cellStyle name="Migliaia 8" xfId="38"/>
    <cellStyle name="Normale" xfId="0" builtinId="0"/>
    <cellStyle name="Normale 2" xfId="12"/>
    <cellStyle name="Normale 2 2" xfId="14"/>
    <cellStyle name="Normale 2 2 2" xfId="23"/>
    <cellStyle name="Normale 2 3" xfId="20"/>
    <cellStyle name="Normale 3" xfId="3"/>
    <cellStyle name="Normale 3 2" xfId="16"/>
    <cellStyle name="Normale 3 2 2" xfId="30"/>
    <cellStyle name="Normale 4" xfId="24"/>
    <cellStyle name="Normale 5" xfId="28"/>
    <cellStyle name="Normale 6" xfId="33"/>
    <cellStyle name="Normale 7" xfId="36"/>
    <cellStyle name="Percentuale" xfId="40" builtinId="5"/>
    <cellStyle name="Percentuale 2" xfId="13"/>
    <cellStyle name="Valuta 2" xfId="19"/>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hyperlink" Target="../../../Archivio/Documenti%20Modello/prezzi/prezzario%20segnaletica/segnaletica%20ANAS/Offerte/Costi%20segnaletica%20integrativa%20e%20luminosa.xlsx" TargetMode="External"/><Relationship Id="rId2" Type="http://schemas.openxmlformats.org/officeDocument/2006/relationships/hyperlink" Target="../../../Archivio/Documenti%20Modello/prezzi/prezzario%20segnaletica/segnaletica%20ANAS/Offerte/Pannello%20su%20carrello.pdf" TargetMode="External"/><Relationship Id="rId1" Type="http://schemas.openxmlformats.org/officeDocument/2006/relationships/hyperlink" Target="../../../Archivio/Documenti%20Modello/prezzi/prezzario%20segnaletica/segnaletica%20ANAS/Offerte/Pannello%20su%20carrello.pdf" TargetMode="External"/><Relationship Id="rId4"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Archivio/Documenti%20Modello/prezzi/prezzario%20segnaletica/segnaletica%20ANAS/151123%20BSIC000-3C.xlsx" TargetMode="External"/><Relationship Id="rId1" Type="http://schemas.openxmlformats.org/officeDocument/2006/relationships/hyperlink" Target="../../../Archivio/Documenti%20Modello/prezzi/prezzario%20segnaletica/segnaletica%20ANAS/151123%20BSIC000-3C.xlsx"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F7"/>
  <sheetViews>
    <sheetView zoomScale="70" zoomScaleNormal="70" workbookViewId="0">
      <pane ySplit="2" topLeftCell="A3" activePane="bottomLeft" state="frozen"/>
      <selection activeCell="AB21" sqref="AB21:AF21"/>
      <selection pane="bottomLeft" activeCell="AB21" sqref="AB21:AF21"/>
    </sheetView>
  </sheetViews>
  <sheetFormatPr defaultRowHeight="15" x14ac:dyDescent="0.25"/>
  <cols>
    <col min="1" max="1" width="3.7109375" style="184" customWidth="1"/>
    <col min="2" max="2" width="18.7109375" style="184" customWidth="1"/>
    <col min="3" max="3" width="100.7109375" style="199" customWidth="1"/>
    <col min="4" max="4" width="10.7109375" style="184" customWidth="1"/>
    <col min="5" max="5" width="10.7109375" style="187" customWidth="1"/>
    <col min="6" max="6" width="18.28515625" style="184" customWidth="1"/>
    <col min="7" max="16384" width="9.140625" style="184"/>
  </cols>
  <sheetData>
    <row r="1" spans="2:6" ht="15.75" thickBot="1" x14ac:dyDescent="0.3"/>
    <row r="2" spans="2:6" ht="15.75" thickBot="1" x14ac:dyDescent="0.3">
      <c r="B2" s="189" t="s">
        <v>96</v>
      </c>
      <c r="C2" s="189" t="s">
        <v>40</v>
      </c>
      <c r="D2" s="189" t="s">
        <v>4</v>
      </c>
      <c r="E2" s="190" t="s">
        <v>6</v>
      </c>
      <c r="F2" s="206" t="s">
        <v>25</v>
      </c>
    </row>
    <row r="3" spans="2:6" ht="90" x14ac:dyDescent="0.25">
      <c r="B3" s="182" t="s">
        <v>149</v>
      </c>
      <c r="C3" s="200" t="s">
        <v>151</v>
      </c>
      <c r="D3" s="182" t="s">
        <v>104</v>
      </c>
      <c r="E3" s="201">
        <v>2.16</v>
      </c>
      <c r="F3" s="207"/>
    </row>
    <row r="4" spans="2:6" ht="90" x14ac:dyDescent="0.25">
      <c r="B4" s="202" t="s">
        <v>152</v>
      </c>
      <c r="C4" s="203" t="s">
        <v>150</v>
      </c>
      <c r="D4" s="202" t="s">
        <v>104</v>
      </c>
      <c r="E4" s="204">
        <v>2.38</v>
      </c>
      <c r="F4" s="208"/>
    </row>
    <row r="5" spans="2:6" ht="45" x14ac:dyDescent="0.25">
      <c r="B5" s="202" t="s">
        <v>154</v>
      </c>
      <c r="C5" s="203" t="s">
        <v>153</v>
      </c>
      <c r="D5" s="202" t="s">
        <v>104</v>
      </c>
      <c r="E5" s="204">
        <v>0.66</v>
      </c>
      <c r="F5" s="208"/>
    </row>
    <row r="6" spans="2:6" ht="30" x14ac:dyDescent="0.25">
      <c r="B6" s="202" t="s">
        <v>156</v>
      </c>
      <c r="C6" s="203" t="s">
        <v>155</v>
      </c>
      <c r="D6" s="202" t="s">
        <v>104</v>
      </c>
      <c r="E6" s="204">
        <v>0.56999999999999995</v>
      </c>
      <c r="F6" s="208"/>
    </row>
    <row r="7" spans="2:6" ht="30" x14ac:dyDescent="0.25">
      <c r="B7" s="202" t="s">
        <v>157</v>
      </c>
      <c r="C7" s="203" t="s">
        <v>158</v>
      </c>
      <c r="D7" s="202" t="s">
        <v>104</v>
      </c>
      <c r="E7" s="204">
        <v>0.99</v>
      </c>
      <c r="F7" s="20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N53"/>
  <sheetViews>
    <sheetView view="pageBreakPreview" topLeftCell="A25" zoomScale="85" zoomScaleNormal="85" zoomScaleSheetLayoutView="85" workbookViewId="0">
      <selection activeCell="B2" sqref="B2:B3"/>
    </sheetView>
  </sheetViews>
  <sheetFormatPr defaultRowHeight="15" x14ac:dyDescent="0.25"/>
  <cols>
    <col min="1" max="1" width="3.7109375" style="272" customWidth="1"/>
    <col min="2" max="2" width="15.7109375" style="272" customWidth="1"/>
    <col min="3" max="3" width="80.7109375" style="272" customWidth="1"/>
    <col min="4" max="4" width="8.7109375" style="6" customWidth="1"/>
    <col min="5" max="5" width="9.85546875" style="112" customWidth="1"/>
    <col min="6" max="9" width="10.7109375" style="112" customWidth="1"/>
    <col min="10" max="10" width="3.7109375" style="272" customWidth="1"/>
    <col min="11" max="257" width="9.140625" style="272"/>
    <col min="258" max="258" width="13.7109375" style="272" customWidth="1"/>
    <col min="259" max="259" width="42.7109375" style="272" bestFit="1" customWidth="1"/>
    <col min="260" max="260" width="8.7109375" style="272" customWidth="1"/>
    <col min="261" max="261" width="9.85546875" style="272" customWidth="1"/>
    <col min="262" max="265" width="10.7109375" style="272" customWidth="1"/>
    <col min="266" max="266" width="3.7109375" style="272" customWidth="1"/>
    <col min="267" max="513" width="9.140625" style="272"/>
    <col min="514" max="514" width="13.7109375" style="272" customWidth="1"/>
    <col min="515" max="515" width="42.7109375" style="272" bestFit="1" customWidth="1"/>
    <col min="516" max="516" width="8.7109375" style="272" customWidth="1"/>
    <col min="517" max="517" width="9.85546875" style="272" customWidth="1"/>
    <col min="518" max="521" width="10.7109375" style="272" customWidth="1"/>
    <col min="522" max="522" width="3.7109375" style="272" customWidth="1"/>
    <col min="523" max="769" width="9.140625" style="272"/>
    <col min="770" max="770" width="13.7109375" style="272" customWidth="1"/>
    <col min="771" max="771" width="42.7109375" style="272" bestFit="1" customWidth="1"/>
    <col min="772" max="772" width="8.7109375" style="272" customWidth="1"/>
    <col min="773" max="773" width="9.85546875" style="272" customWidth="1"/>
    <col min="774" max="777" width="10.7109375" style="272" customWidth="1"/>
    <col min="778" max="778" width="3.7109375" style="272" customWidth="1"/>
    <col min="779" max="1025" width="9.140625" style="272"/>
    <col min="1026" max="1026" width="13.7109375" style="272" customWidth="1"/>
    <col min="1027" max="1027" width="42.7109375" style="272" bestFit="1" customWidth="1"/>
    <col min="1028" max="1028" width="8.7109375" style="272" customWidth="1"/>
    <col min="1029" max="1029" width="9.85546875" style="272" customWidth="1"/>
    <col min="1030" max="1033" width="10.7109375" style="272" customWidth="1"/>
    <col min="1034" max="1034" width="3.7109375" style="272" customWidth="1"/>
    <col min="1035" max="1281" width="9.140625" style="272"/>
    <col min="1282" max="1282" width="13.7109375" style="272" customWidth="1"/>
    <col min="1283" max="1283" width="42.7109375" style="272" bestFit="1" customWidth="1"/>
    <col min="1284" max="1284" width="8.7109375" style="272" customWidth="1"/>
    <col min="1285" max="1285" width="9.85546875" style="272" customWidth="1"/>
    <col min="1286" max="1289" width="10.7109375" style="272" customWidth="1"/>
    <col min="1290" max="1290" width="3.7109375" style="272" customWidth="1"/>
    <col min="1291" max="1537" width="9.140625" style="272"/>
    <col min="1538" max="1538" width="13.7109375" style="272" customWidth="1"/>
    <col min="1539" max="1539" width="42.7109375" style="272" bestFit="1" customWidth="1"/>
    <col min="1540" max="1540" width="8.7109375" style="272" customWidth="1"/>
    <col min="1541" max="1541" width="9.85546875" style="272" customWidth="1"/>
    <col min="1542" max="1545" width="10.7109375" style="272" customWidth="1"/>
    <col min="1546" max="1546" width="3.7109375" style="272" customWidth="1"/>
    <col min="1547" max="1793" width="9.140625" style="272"/>
    <col min="1794" max="1794" width="13.7109375" style="272" customWidth="1"/>
    <col min="1795" max="1795" width="42.7109375" style="272" bestFit="1" customWidth="1"/>
    <col min="1796" max="1796" width="8.7109375" style="272" customWidth="1"/>
    <col min="1797" max="1797" width="9.85546875" style="272" customWidth="1"/>
    <col min="1798" max="1801" width="10.7109375" style="272" customWidth="1"/>
    <col min="1802" max="1802" width="3.7109375" style="272" customWidth="1"/>
    <col min="1803" max="2049" width="9.140625" style="272"/>
    <col min="2050" max="2050" width="13.7109375" style="272" customWidth="1"/>
    <col min="2051" max="2051" width="42.7109375" style="272" bestFit="1" customWidth="1"/>
    <col min="2052" max="2052" width="8.7109375" style="272" customWidth="1"/>
    <col min="2053" max="2053" width="9.85546875" style="272" customWidth="1"/>
    <col min="2054" max="2057" width="10.7109375" style="272" customWidth="1"/>
    <col min="2058" max="2058" width="3.7109375" style="272" customWidth="1"/>
    <col min="2059" max="2305" width="9.140625" style="272"/>
    <col min="2306" max="2306" width="13.7109375" style="272" customWidth="1"/>
    <col min="2307" max="2307" width="42.7109375" style="272" bestFit="1" customWidth="1"/>
    <col min="2308" max="2308" width="8.7109375" style="272" customWidth="1"/>
    <col min="2309" max="2309" width="9.85546875" style="272" customWidth="1"/>
    <col min="2310" max="2313" width="10.7109375" style="272" customWidth="1"/>
    <col min="2314" max="2314" width="3.7109375" style="272" customWidth="1"/>
    <col min="2315" max="2561" width="9.140625" style="272"/>
    <col min="2562" max="2562" width="13.7109375" style="272" customWidth="1"/>
    <col min="2563" max="2563" width="42.7109375" style="272" bestFit="1" customWidth="1"/>
    <col min="2564" max="2564" width="8.7109375" style="272" customWidth="1"/>
    <col min="2565" max="2565" width="9.85546875" style="272" customWidth="1"/>
    <col min="2566" max="2569" width="10.7109375" style="272" customWidth="1"/>
    <col min="2570" max="2570" width="3.7109375" style="272" customWidth="1"/>
    <col min="2571" max="2817" width="9.140625" style="272"/>
    <col min="2818" max="2818" width="13.7109375" style="272" customWidth="1"/>
    <col min="2819" max="2819" width="42.7109375" style="272" bestFit="1" customWidth="1"/>
    <col min="2820" max="2820" width="8.7109375" style="272" customWidth="1"/>
    <col min="2821" max="2821" width="9.85546875" style="272" customWidth="1"/>
    <col min="2822" max="2825" width="10.7109375" style="272" customWidth="1"/>
    <col min="2826" max="2826" width="3.7109375" style="272" customWidth="1"/>
    <col min="2827" max="3073" width="9.140625" style="272"/>
    <col min="3074" max="3074" width="13.7109375" style="272" customWidth="1"/>
    <col min="3075" max="3075" width="42.7109375" style="272" bestFit="1" customWidth="1"/>
    <col min="3076" max="3076" width="8.7109375" style="272" customWidth="1"/>
    <col min="3077" max="3077" width="9.85546875" style="272" customWidth="1"/>
    <col min="3078" max="3081" width="10.7109375" style="272" customWidth="1"/>
    <col min="3082" max="3082" width="3.7109375" style="272" customWidth="1"/>
    <col min="3083" max="3329" width="9.140625" style="272"/>
    <col min="3330" max="3330" width="13.7109375" style="272" customWidth="1"/>
    <col min="3331" max="3331" width="42.7109375" style="272" bestFit="1" customWidth="1"/>
    <col min="3332" max="3332" width="8.7109375" style="272" customWidth="1"/>
    <col min="3333" max="3333" width="9.85546875" style="272" customWidth="1"/>
    <col min="3334" max="3337" width="10.7109375" style="272" customWidth="1"/>
    <col min="3338" max="3338" width="3.7109375" style="272" customWidth="1"/>
    <col min="3339" max="3585" width="9.140625" style="272"/>
    <col min="3586" max="3586" width="13.7109375" style="272" customWidth="1"/>
    <col min="3587" max="3587" width="42.7109375" style="272" bestFit="1" customWidth="1"/>
    <col min="3588" max="3588" width="8.7109375" style="272" customWidth="1"/>
    <col min="3589" max="3589" width="9.85546875" style="272" customWidth="1"/>
    <col min="3590" max="3593" width="10.7109375" style="272" customWidth="1"/>
    <col min="3594" max="3594" width="3.7109375" style="272" customWidth="1"/>
    <col min="3595" max="3841" width="9.140625" style="272"/>
    <col min="3842" max="3842" width="13.7109375" style="272" customWidth="1"/>
    <col min="3843" max="3843" width="42.7109375" style="272" bestFit="1" customWidth="1"/>
    <col min="3844" max="3844" width="8.7109375" style="272" customWidth="1"/>
    <col min="3845" max="3845" width="9.85546875" style="272" customWidth="1"/>
    <col min="3846" max="3849" width="10.7109375" style="272" customWidth="1"/>
    <col min="3850" max="3850" width="3.7109375" style="272" customWidth="1"/>
    <col min="3851" max="4097" width="9.140625" style="272"/>
    <col min="4098" max="4098" width="13.7109375" style="272" customWidth="1"/>
    <col min="4099" max="4099" width="42.7109375" style="272" bestFit="1" customWidth="1"/>
    <col min="4100" max="4100" width="8.7109375" style="272" customWidth="1"/>
    <col min="4101" max="4101" width="9.85546875" style="272" customWidth="1"/>
    <col min="4102" max="4105" width="10.7109375" style="272" customWidth="1"/>
    <col min="4106" max="4106" width="3.7109375" style="272" customWidth="1"/>
    <col min="4107" max="4353" width="9.140625" style="272"/>
    <col min="4354" max="4354" width="13.7109375" style="272" customWidth="1"/>
    <col min="4355" max="4355" width="42.7109375" style="272" bestFit="1" customWidth="1"/>
    <col min="4356" max="4356" width="8.7109375" style="272" customWidth="1"/>
    <col min="4357" max="4357" width="9.85546875" style="272" customWidth="1"/>
    <col min="4358" max="4361" width="10.7109375" style="272" customWidth="1"/>
    <col min="4362" max="4362" width="3.7109375" style="272" customWidth="1"/>
    <col min="4363" max="4609" width="9.140625" style="272"/>
    <col min="4610" max="4610" width="13.7109375" style="272" customWidth="1"/>
    <col min="4611" max="4611" width="42.7109375" style="272" bestFit="1" customWidth="1"/>
    <col min="4612" max="4612" width="8.7109375" style="272" customWidth="1"/>
    <col min="4613" max="4613" width="9.85546875" style="272" customWidth="1"/>
    <col min="4614" max="4617" width="10.7109375" style="272" customWidth="1"/>
    <col min="4618" max="4618" width="3.7109375" style="272" customWidth="1"/>
    <col min="4619" max="4865" width="9.140625" style="272"/>
    <col min="4866" max="4866" width="13.7109375" style="272" customWidth="1"/>
    <col min="4867" max="4867" width="42.7109375" style="272" bestFit="1" customWidth="1"/>
    <col min="4868" max="4868" width="8.7109375" style="272" customWidth="1"/>
    <col min="4869" max="4869" width="9.85546875" style="272" customWidth="1"/>
    <col min="4870" max="4873" width="10.7109375" style="272" customWidth="1"/>
    <col min="4874" max="4874" width="3.7109375" style="272" customWidth="1"/>
    <col min="4875" max="5121" width="9.140625" style="272"/>
    <col min="5122" max="5122" width="13.7109375" style="272" customWidth="1"/>
    <col min="5123" max="5123" width="42.7109375" style="272" bestFit="1" customWidth="1"/>
    <col min="5124" max="5124" width="8.7109375" style="272" customWidth="1"/>
    <col min="5125" max="5125" width="9.85546875" style="272" customWidth="1"/>
    <col min="5126" max="5129" width="10.7109375" style="272" customWidth="1"/>
    <col min="5130" max="5130" width="3.7109375" style="272" customWidth="1"/>
    <col min="5131" max="5377" width="9.140625" style="272"/>
    <col min="5378" max="5378" width="13.7109375" style="272" customWidth="1"/>
    <col min="5379" max="5379" width="42.7109375" style="272" bestFit="1" customWidth="1"/>
    <col min="5380" max="5380" width="8.7109375" style="272" customWidth="1"/>
    <col min="5381" max="5381" width="9.85546875" style="272" customWidth="1"/>
    <col min="5382" max="5385" width="10.7109375" style="272" customWidth="1"/>
    <col min="5386" max="5386" width="3.7109375" style="272" customWidth="1"/>
    <col min="5387" max="5633" width="9.140625" style="272"/>
    <col min="5634" max="5634" width="13.7109375" style="272" customWidth="1"/>
    <col min="5635" max="5635" width="42.7109375" style="272" bestFit="1" customWidth="1"/>
    <col min="5636" max="5636" width="8.7109375" style="272" customWidth="1"/>
    <col min="5637" max="5637" width="9.85546875" style="272" customWidth="1"/>
    <col min="5638" max="5641" width="10.7109375" style="272" customWidth="1"/>
    <col min="5642" max="5642" width="3.7109375" style="272" customWidth="1"/>
    <col min="5643" max="5889" width="9.140625" style="272"/>
    <col min="5890" max="5890" width="13.7109375" style="272" customWidth="1"/>
    <col min="5891" max="5891" width="42.7109375" style="272" bestFit="1" customWidth="1"/>
    <col min="5892" max="5892" width="8.7109375" style="272" customWidth="1"/>
    <col min="5893" max="5893" width="9.85546875" style="272" customWidth="1"/>
    <col min="5894" max="5897" width="10.7109375" style="272" customWidth="1"/>
    <col min="5898" max="5898" width="3.7109375" style="272" customWidth="1"/>
    <col min="5899" max="6145" width="9.140625" style="272"/>
    <col min="6146" max="6146" width="13.7109375" style="272" customWidth="1"/>
    <col min="6147" max="6147" width="42.7109375" style="272" bestFit="1" customWidth="1"/>
    <col min="6148" max="6148" width="8.7109375" style="272" customWidth="1"/>
    <col min="6149" max="6149" width="9.85546875" style="272" customWidth="1"/>
    <col min="6150" max="6153" width="10.7109375" style="272" customWidth="1"/>
    <col min="6154" max="6154" width="3.7109375" style="272" customWidth="1"/>
    <col min="6155" max="6401" width="9.140625" style="272"/>
    <col min="6402" max="6402" width="13.7109375" style="272" customWidth="1"/>
    <col min="6403" max="6403" width="42.7109375" style="272" bestFit="1" customWidth="1"/>
    <col min="6404" max="6404" width="8.7109375" style="272" customWidth="1"/>
    <col min="6405" max="6405" width="9.85546875" style="272" customWidth="1"/>
    <col min="6406" max="6409" width="10.7109375" style="272" customWidth="1"/>
    <col min="6410" max="6410" width="3.7109375" style="272" customWidth="1"/>
    <col min="6411" max="6657" width="9.140625" style="272"/>
    <col min="6658" max="6658" width="13.7109375" style="272" customWidth="1"/>
    <col min="6659" max="6659" width="42.7109375" style="272" bestFit="1" customWidth="1"/>
    <col min="6660" max="6660" width="8.7109375" style="272" customWidth="1"/>
    <col min="6661" max="6661" width="9.85546875" style="272" customWidth="1"/>
    <col min="6662" max="6665" width="10.7109375" style="272" customWidth="1"/>
    <col min="6666" max="6666" width="3.7109375" style="272" customWidth="1"/>
    <col min="6667" max="6913" width="9.140625" style="272"/>
    <col min="6914" max="6914" width="13.7109375" style="272" customWidth="1"/>
    <col min="6915" max="6915" width="42.7109375" style="272" bestFit="1" customWidth="1"/>
    <col min="6916" max="6916" width="8.7109375" style="272" customWidth="1"/>
    <col min="6917" max="6917" width="9.85546875" style="272" customWidth="1"/>
    <col min="6918" max="6921" width="10.7109375" style="272" customWidth="1"/>
    <col min="6922" max="6922" width="3.7109375" style="272" customWidth="1"/>
    <col min="6923" max="7169" width="9.140625" style="272"/>
    <col min="7170" max="7170" width="13.7109375" style="272" customWidth="1"/>
    <col min="7171" max="7171" width="42.7109375" style="272" bestFit="1" customWidth="1"/>
    <col min="7172" max="7172" width="8.7109375" style="272" customWidth="1"/>
    <col min="7173" max="7173" width="9.85546875" style="272" customWidth="1"/>
    <col min="7174" max="7177" width="10.7109375" style="272" customWidth="1"/>
    <col min="7178" max="7178" width="3.7109375" style="272" customWidth="1"/>
    <col min="7179" max="7425" width="9.140625" style="272"/>
    <col min="7426" max="7426" width="13.7109375" style="272" customWidth="1"/>
    <col min="7427" max="7427" width="42.7109375" style="272" bestFit="1" customWidth="1"/>
    <col min="7428" max="7428" width="8.7109375" style="272" customWidth="1"/>
    <col min="7429" max="7429" width="9.85546875" style="272" customWidth="1"/>
    <col min="7430" max="7433" width="10.7109375" style="272" customWidth="1"/>
    <col min="7434" max="7434" width="3.7109375" style="272" customWidth="1"/>
    <col min="7435" max="7681" width="9.140625" style="272"/>
    <col min="7682" max="7682" width="13.7109375" style="272" customWidth="1"/>
    <col min="7683" max="7683" width="42.7109375" style="272" bestFit="1" customWidth="1"/>
    <col min="7684" max="7684" width="8.7109375" style="272" customWidth="1"/>
    <col min="7685" max="7685" width="9.85546875" style="272" customWidth="1"/>
    <col min="7686" max="7689" width="10.7109375" style="272" customWidth="1"/>
    <col min="7690" max="7690" width="3.7109375" style="272" customWidth="1"/>
    <col min="7691" max="7937" width="9.140625" style="272"/>
    <col min="7938" max="7938" width="13.7109375" style="272" customWidth="1"/>
    <col min="7939" max="7939" width="42.7109375" style="272" bestFit="1" customWidth="1"/>
    <col min="7940" max="7940" width="8.7109375" style="272" customWidth="1"/>
    <col min="7941" max="7941" width="9.85546875" style="272" customWidth="1"/>
    <col min="7942" max="7945" width="10.7109375" style="272" customWidth="1"/>
    <col min="7946" max="7946" width="3.7109375" style="272" customWidth="1"/>
    <col min="7947" max="8193" width="9.140625" style="272"/>
    <col min="8194" max="8194" width="13.7109375" style="272" customWidth="1"/>
    <col min="8195" max="8195" width="42.7109375" style="272" bestFit="1" customWidth="1"/>
    <col min="8196" max="8196" width="8.7109375" style="272" customWidth="1"/>
    <col min="8197" max="8197" width="9.85546875" style="272" customWidth="1"/>
    <col min="8198" max="8201" width="10.7109375" style="272" customWidth="1"/>
    <col min="8202" max="8202" width="3.7109375" style="272" customWidth="1"/>
    <col min="8203" max="8449" width="9.140625" style="272"/>
    <col min="8450" max="8450" width="13.7109375" style="272" customWidth="1"/>
    <col min="8451" max="8451" width="42.7109375" style="272" bestFit="1" customWidth="1"/>
    <col min="8452" max="8452" width="8.7109375" style="272" customWidth="1"/>
    <col min="8453" max="8453" width="9.85546875" style="272" customWidth="1"/>
    <col min="8454" max="8457" width="10.7109375" style="272" customWidth="1"/>
    <col min="8458" max="8458" width="3.7109375" style="272" customWidth="1"/>
    <col min="8459" max="8705" width="9.140625" style="272"/>
    <col min="8706" max="8706" width="13.7109375" style="272" customWidth="1"/>
    <col min="8707" max="8707" width="42.7109375" style="272" bestFit="1" customWidth="1"/>
    <col min="8708" max="8708" width="8.7109375" style="272" customWidth="1"/>
    <col min="8709" max="8709" width="9.85546875" style="272" customWidth="1"/>
    <col min="8710" max="8713" width="10.7109375" style="272" customWidth="1"/>
    <col min="8714" max="8714" width="3.7109375" style="272" customWidth="1"/>
    <col min="8715" max="8961" width="9.140625" style="272"/>
    <col min="8962" max="8962" width="13.7109375" style="272" customWidth="1"/>
    <col min="8963" max="8963" width="42.7109375" style="272" bestFit="1" customWidth="1"/>
    <col min="8964" max="8964" width="8.7109375" style="272" customWidth="1"/>
    <col min="8965" max="8965" width="9.85546875" style="272" customWidth="1"/>
    <col min="8966" max="8969" width="10.7109375" style="272" customWidth="1"/>
    <col min="8970" max="8970" width="3.7109375" style="272" customWidth="1"/>
    <col min="8971" max="9217" width="9.140625" style="272"/>
    <col min="9218" max="9218" width="13.7109375" style="272" customWidth="1"/>
    <col min="9219" max="9219" width="42.7109375" style="272" bestFit="1" customWidth="1"/>
    <col min="9220" max="9220" width="8.7109375" style="272" customWidth="1"/>
    <col min="9221" max="9221" width="9.85546875" style="272" customWidth="1"/>
    <col min="9222" max="9225" width="10.7109375" style="272" customWidth="1"/>
    <col min="9226" max="9226" width="3.7109375" style="272" customWidth="1"/>
    <col min="9227" max="9473" width="9.140625" style="272"/>
    <col min="9474" max="9474" width="13.7109375" style="272" customWidth="1"/>
    <col min="9475" max="9475" width="42.7109375" style="272" bestFit="1" customWidth="1"/>
    <col min="9476" max="9476" width="8.7109375" style="272" customWidth="1"/>
    <col min="9477" max="9477" width="9.85546875" style="272" customWidth="1"/>
    <col min="9478" max="9481" width="10.7109375" style="272" customWidth="1"/>
    <col min="9482" max="9482" width="3.7109375" style="272" customWidth="1"/>
    <col min="9483" max="9729" width="9.140625" style="272"/>
    <col min="9730" max="9730" width="13.7109375" style="272" customWidth="1"/>
    <col min="9731" max="9731" width="42.7109375" style="272" bestFit="1" customWidth="1"/>
    <col min="9732" max="9732" width="8.7109375" style="272" customWidth="1"/>
    <col min="9733" max="9733" width="9.85546875" style="272" customWidth="1"/>
    <col min="9734" max="9737" width="10.7109375" style="272" customWidth="1"/>
    <col min="9738" max="9738" width="3.7109375" style="272" customWidth="1"/>
    <col min="9739" max="9985" width="9.140625" style="272"/>
    <col min="9986" max="9986" width="13.7109375" style="272" customWidth="1"/>
    <col min="9987" max="9987" width="42.7109375" style="272" bestFit="1" customWidth="1"/>
    <col min="9988" max="9988" width="8.7109375" style="272" customWidth="1"/>
    <col min="9989" max="9989" width="9.85546875" style="272" customWidth="1"/>
    <col min="9990" max="9993" width="10.7109375" style="272" customWidth="1"/>
    <col min="9994" max="9994" width="3.7109375" style="272" customWidth="1"/>
    <col min="9995" max="10241" width="9.140625" style="272"/>
    <col min="10242" max="10242" width="13.7109375" style="272" customWidth="1"/>
    <col min="10243" max="10243" width="42.7109375" style="272" bestFit="1" customWidth="1"/>
    <col min="10244" max="10244" width="8.7109375" style="272" customWidth="1"/>
    <col min="10245" max="10245" width="9.85546875" style="272" customWidth="1"/>
    <col min="10246" max="10249" width="10.7109375" style="272" customWidth="1"/>
    <col min="10250" max="10250" width="3.7109375" style="272" customWidth="1"/>
    <col min="10251" max="10497" width="9.140625" style="272"/>
    <col min="10498" max="10498" width="13.7109375" style="272" customWidth="1"/>
    <col min="10499" max="10499" width="42.7109375" style="272" bestFit="1" customWidth="1"/>
    <col min="10500" max="10500" width="8.7109375" style="272" customWidth="1"/>
    <col min="10501" max="10501" width="9.85546875" style="272" customWidth="1"/>
    <col min="10502" max="10505" width="10.7109375" style="272" customWidth="1"/>
    <col min="10506" max="10506" width="3.7109375" style="272" customWidth="1"/>
    <col min="10507" max="10753" width="9.140625" style="272"/>
    <col min="10754" max="10754" width="13.7109375" style="272" customWidth="1"/>
    <col min="10755" max="10755" width="42.7109375" style="272" bestFit="1" customWidth="1"/>
    <col min="10756" max="10756" width="8.7109375" style="272" customWidth="1"/>
    <col min="10757" max="10757" width="9.85546875" style="272" customWidth="1"/>
    <col min="10758" max="10761" width="10.7109375" style="272" customWidth="1"/>
    <col min="10762" max="10762" width="3.7109375" style="272" customWidth="1"/>
    <col min="10763" max="11009" width="9.140625" style="272"/>
    <col min="11010" max="11010" width="13.7109375" style="272" customWidth="1"/>
    <col min="11011" max="11011" width="42.7109375" style="272" bestFit="1" customWidth="1"/>
    <col min="11012" max="11012" width="8.7109375" style="272" customWidth="1"/>
    <col min="11013" max="11013" width="9.85546875" style="272" customWidth="1"/>
    <col min="11014" max="11017" width="10.7109375" style="272" customWidth="1"/>
    <col min="11018" max="11018" width="3.7109375" style="272" customWidth="1"/>
    <col min="11019" max="11265" width="9.140625" style="272"/>
    <col min="11266" max="11266" width="13.7109375" style="272" customWidth="1"/>
    <col min="11267" max="11267" width="42.7109375" style="272" bestFit="1" customWidth="1"/>
    <col min="11268" max="11268" width="8.7109375" style="272" customWidth="1"/>
    <col min="11269" max="11269" width="9.85546875" style="272" customWidth="1"/>
    <col min="11270" max="11273" width="10.7109375" style="272" customWidth="1"/>
    <col min="11274" max="11274" width="3.7109375" style="272" customWidth="1"/>
    <col min="11275" max="11521" width="9.140625" style="272"/>
    <col min="11522" max="11522" width="13.7109375" style="272" customWidth="1"/>
    <col min="11523" max="11523" width="42.7109375" style="272" bestFit="1" customWidth="1"/>
    <col min="11524" max="11524" width="8.7109375" style="272" customWidth="1"/>
    <col min="11525" max="11525" width="9.85546875" style="272" customWidth="1"/>
    <col min="11526" max="11529" width="10.7109375" style="272" customWidth="1"/>
    <col min="11530" max="11530" width="3.7109375" style="272" customWidth="1"/>
    <col min="11531" max="11777" width="9.140625" style="272"/>
    <col min="11778" max="11778" width="13.7109375" style="272" customWidth="1"/>
    <col min="11779" max="11779" width="42.7109375" style="272" bestFit="1" customWidth="1"/>
    <col min="11780" max="11780" width="8.7109375" style="272" customWidth="1"/>
    <col min="11781" max="11781" width="9.85546875" style="272" customWidth="1"/>
    <col min="11782" max="11785" width="10.7109375" style="272" customWidth="1"/>
    <col min="11786" max="11786" width="3.7109375" style="272" customWidth="1"/>
    <col min="11787" max="12033" width="9.140625" style="272"/>
    <col min="12034" max="12034" width="13.7109375" style="272" customWidth="1"/>
    <col min="12035" max="12035" width="42.7109375" style="272" bestFit="1" customWidth="1"/>
    <col min="12036" max="12036" width="8.7109375" style="272" customWidth="1"/>
    <col min="12037" max="12037" width="9.85546875" style="272" customWidth="1"/>
    <col min="12038" max="12041" width="10.7109375" style="272" customWidth="1"/>
    <col min="12042" max="12042" width="3.7109375" style="272" customWidth="1"/>
    <col min="12043" max="12289" width="9.140625" style="272"/>
    <col min="12290" max="12290" width="13.7109375" style="272" customWidth="1"/>
    <col min="12291" max="12291" width="42.7109375" style="272" bestFit="1" customWidth="1"/>
    <col min="12292" max="12292" width="8.7109375" style="272" customWidth="1"/>
    <col min="12293" max="12293" width="9.85546875" style="272" customWidth="1"/>
    <col min="12294" max="12297" width="10.7109375" style="272" customWidth="1"/>
    <col min="12298" max="12298" width="3.7109375" style="272" customWidth="1"/>
    <col min="12299" max="12545" width="9.140625" style="272"/>
    <col min="12546" max="12546" width="13.7109375" style="272" customWidth="1"/>
    <col min="12547" max="12547" width="42.7109375" style="272" bestFit="1" customWidth="1"/>
    <col min="12548" max="12548" width="8.7109375" style="272" customWidth="1"/>
    <col min="12549" max="12549" width="9.85546875" style="272" customWidth="1"/>
    <col min="12550" max="12553" width="10.7109375" style="272" customWidth="1"/>
    <col min="12554" max="12554" width="3.7109375" style="272" customWidth="1"/>
    <col min="12555" max="12801" width="9.140625" style="272"/>
    <col min="12802" max="12802" width="13.7109375" style="272" customWidth="1"/>
    <col min="12803" max="12803" width="42.7109375" style="272" bestFit="1" customWidth="1"/>
    <col min="12804" max="12804" width="8.7109375" style="272" customWidth="1"/>
    <col min="12805" max="12805" width="9.85546875" style="272" customWidth="1"/>
    <col min="12806" max="12809" width="10.7109375" style="272" customWidth="1"/>
    <col min="12810" max="12810" width="3.7109375" style="272" customWidth="1"/>
    <col min="12811" max="13057" width="9.140625" style="272"/>
    <col min="13058" max="13058" width="13.7109375" style="272" customWidth="1"/>
    <col min="13059" max="13059" width="42.7109375" style="272" bestFit="1" customWidth="1"/>
    <col min="13060" max="13060" width="8.7109375" style="272" customWidth="1"/>
    <col min="13061" max="13061" width="9.85546875" style="272" customWidth="1"/>
    <col min="13062" max="13065" width="10.7109375" style="272" customWidth="1"/>
    <col min="13066" max="13066" width="3.7109375" style="272" customWidth="1"/>
    <col min="13067" max="13313" width="9.140625" style="272"/>
    <col min="13314" max="13314" width="13.7109375" style="272" customWidth="1"/>
    <col min="13315" max="13315" width="42.7109375" style="272" bestFit="1" customWidth="1"/>
    <col min="13316" max="13316" width="8.7109375" style="272" customWidth="1"/>
    <col min="13317" max="13317" width="9.85546875" style="272" customWidth="1"/>
    <col min="13318" max="13321" width="10.7109375" style="272" customWidth="1"/>
    <col min="13322" max="13322" width="3.7109375" style="272" customWidth="1"/>
    <col min="13323" max="13569" width="9.140625" style="272"/>
    <col min="13570" max="13570" width="13.7109375" style="272" customWidth="1"/>
    <col min="13571" max="13571" width="42.7109375" style="272" bestFit="1" customWidth="1"/>
    <col min="13572" max="13572" width="8.7109375" style="272" customWidth="1"/>
    <col min="13573" max="13573" width="9.85546875" style="272" customWidth="1"/>
    <col min="13574" max="13577" width="10.7109375" style="272" customWidth="1"/>
    <col min="13578" max="13578" width="3.7109375" style="272" customWidth="1"/>
    <col min="13579" max="13825" width="9.140625" style="272"/>
    <col min="13826" max="13826" width="13.7109375" style="272" customWidth="1"/>
    <col min="13827" max="13827" width="42.7109375" style="272" bestFit="1" customWidth="1"/>
    <col min="13828" max="13828" width="8.7109375" style="272" customWidth="1"/>
    <col min="13829" max="13829" width="9.85546875" style="272" customWidth="1"/>
    <col min="13830" max="13833" width="10.7109375" style="272" customWidth="1"/>
    <col min="13834" max="13834" width="3.7109375" style="272" customWidth="1"/>
    <col min="13835" max="14081" width="9.140625" style="272"/>
    <col min="14082" max="14082" width="13.7109375" style="272" customWidth="1"/>
    <col min="14083" max="14083" width="42.7109375" style="272" bestFit="1" customWidth="1"/>
    <col min="14084" max="14084" width="8.7109375" style="272" customWidth="1"/>
    <col min="14085" max="14085" width="9.85546875" style="272" customWidth="1"/>
    <col min="14086" max="14089" width="10.7109375" style="272" customWidth="1"/>
    <col min="14090" max="14090" width="3.7109375" style="272" customWidth="1"/>
    <col min="14091" max="14337" width="9.140625" style="272"/>
    <col min="14338" max="14338" width="13.7109375" style="272" customWidth="1"/>
    <col min="14339" max="14339" width="42.7109375" style="272" bestFit="1" customWidth="1"/>
    <col min="14340" max="14340" width="8.7109375" style="272" customWidth="1"/>
    <col min="14341" max="14341" width="9.85546875" style="272" customWidth="1"/>
    <col min="14342" max="14345" width="10.7109375" style="272" customWidth="1"/>
    <col min="14346" max="14346" width="3.7109375" style="272" customWidth="1"/>
    <col min="14347" max="14593" width="9.140625" style="272"/>
    <col min="14594" max="14594" width="13.7109375" style="272" customWidth="1"/>
    <col min="14595" max="14595" width="42.7109375" style="272" bestFit="1" customWidth="1"/>
    <col min="14596" max="14596" width="8.7109375" style="272" customWidth="1"/>
    <col min="14597" max="14597" width="9.85546875" style="272" customWidth="1"/>
    <col min="14598" max="14601" width="10.7109375" style="272" customWidth="1"/>
    <col min="14602" max="14602" width="3.7109375" style="272" customWidth="1"/>
    <col min="14603" max="14849" width="9.140625" style="272"/>
    <col min="14850" max="14850" width="13.7109375" style="272" customWidth="1"/>
    <col min="14851" max="14851" width="42.7109375" style="272" bestFit="1" customWidth="1"/>
    <col min="14852" max="14852" width="8.7109375" style="272" customWidth="1"/>
    <col min="14853" max="14853" width="9.85546875" style="272" customWidth="1"/>
    <col min="14854" max="14857" width="10.7109375" style="272" customWidth="1"/>
    <col min="14858" max="14858" width="3.7109375" style="272" customWidth="1"/>
    <col min="14859" max="15105" width="9.140625" style="272"/>
    <col min="15106" max="15106" width="13.7109375" style="272" customWidth="1"/>
    <col min="15107" max="15107" width="42.7109375" style="272" bestFit="1" customWidth="1"/>
    <col min="15108" max="15108" width="8.7109375" style="272" customWidth="1"/>
    <col min="15109" max="15109" width="9.85546875" style="272" customWidth="1"/>
    <col min="15110" max="15113" width="10.7109375" style="272" customWidth="1"/>
    <col min="15114" max="15114" width="3.7109375" style="272" customWidth="1"/>
    <col min="15115" max="15361" width="9.140625" style="272"/>
    <col min="15362" max="15362" width="13.7109375" style="272" customWidth="1"/>
    <col min="15363" max="15363" width="42.7109375" style="272" bestFit="1" customWidth="1"/>
    <col min="15364" max="15364" width="8.7109375" style="272" customWidth="1"/>
    <col min="15365" max="15365" width="9.85546875" style="272" customWidth="1"/>
    <col min="15366" max="15369" width="10.7109375" style="272" customWidth="1"/>
    <col min="15370" max="15370" width="3.7109375" style="272" customWidth="1"/>
    <col min="15371" max="15617" width="9.140625" style="272"/>
    <col min="15618" max="15618" width="13.7109375" style="272" customWidth="1"/>
    <col min="15619" max="15619" width="42.7109375" style="272" bestFit="1" customWidth="1"/>
    <col min="15620" max="15620" width="8.7109375" style="272" customWidth="1"/>
    <col min="15621" max="15621" width="9.85546875" style="272" customWidth="1"/>
    <col min="15622" max="15625" width="10.7109375" style="272" customWidth="1"/>
    <col min="15626" max="15626" width="3.7109375" style="272" customWidth="1"/>
    <col min="15627" max="15873" width="9.140625" style="272"/>
    <col min="15874" max="15874" width="13.7109375" style="272" customWidth="1"/>
    <col min="15875" max="15875" width="42.7109375" style="272" bestFit="1" customWidth="1"/>
    <col min="15876" max="15876" width="8.7109375" style="272" customWidth="1"/>
    <col min="15877" max="15877" width="9.85546875" style="272" customWidth="1"/>
    <col min="15878" max="15881" width="10.7109375" style="272" customWidth="1"/>
    <col min="15882" max="15882" width="3.7109375" style="272" customWidth="1"/>
    <col min="15883" max="16129" width="9.140625" style="272"/>
    <col min="16130" max="16130" width="13.7109375" style="272" customWidth="1"/>
    <col min="16131" max="16131" width="42.7109375" style="272" bestFit="1" customWidth="1"/>
    <col min="16132" max="16132" width="8.7109375" style="272" customWidth="1"/>
    <col min="16133" max="16133" width="9.85546875" style="272" customWidth="1"/>
    <col min="16134" max="16137" width="10.7109375" style="272" customWidth="1"/>
    <col min="16138" max="16138" width="3.7109375" style="272" customWidth="1"/>
    <col min="16139" max="16384" width="9.140625" style="272"/>
  </cols>
  <sheetData>
    <row r="1" spans="2:11" ht="15.75" thickBot="1" x14ac:dyDescent="0.3">
      <c r="C1" s="3"/>
      <c r="D1" s="4"/>
    </row>
    <row r="2" spans="2:11" x14ac:dyDescent="0.25">
      <c r="B2" s="376" t="s">
        <v>168</v>
      </c>
      <c r="C2" s="366" t="s">
        <v>271</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70" customFormat="1" x14ac:dyDescent="0.25">
      <c r="B30" s="99"/>
      <c r="C30" s="67"/>
      <c r="D30" s="68"/>
      <c r="E30" s="139"/>
      <c r="F30" s="139"/>
      <c r="G30" s="139"/>
      <c r="H30" s="139"/>
      <c r="I30" s="140"/>
    </row>
    <row r="31" spans="2:14" s="270" customFormat="1" x14ac:dyDescent="0.25">
      <c r="B31" s="74"/>
      <c r="C31" s="74"/>
      <c r="D31" s="75"/>
      <c r="E31" s="142"/>
      <c r="F31" s="142"/>
      <c r="G31" s="142"/>
      <c r="H31" s="124"/>
      <c r="I31" s="125"/>
    </row>
    <row r="32" spans="2:14" s="270" customFormat="1" x14ac:dyDescent="0.25">
      <c r="B32" s="74"/>
      <c r="C32" s="74"/>
      <c r="D32" s="75"/>
      <c r="E32" s="142"/>
      <c r="F32" s="142"/>
      <c r="G32" s="142"/>
      <c r="H32" s="124"/>
      <c r="I32" s="125"/>
    </row>
    <row r="33" spans="2:11" s="270" customFormat="1" x14ac:dyDescent="0.25">
      <c r="B33" s="74"/>
      <c r="C33" s="74"/>
      <c r="D33" s="75"/>
      <c r="E33" s="142"/>
      <c r="F33" s="142"/>
      <c r="G33" s="142"/>
      <c r="H33" s="142"/>
      <c r="I33" s="125"/>
    </row>
    <row r="34" spans="2:11" s="270" customFormat="1" x14ac:dyDescent="0.25">
      <c r="B34" s="74"/>
      <c r="C34" s="74"/>
      <c r="D34" s="75"/>
      <c r="E34" s="142"/>
      <c r="F34" s="142"/>
      <c r="G34" s="142"/>
      <c r="H34" s="124"/>
      <c r="I34" s="125"/>
    </row>
    <row r="35" spans="2:11" s="270"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'BSIC01.a-3C '!E41</f>
        <v>2</v>
      </c>
      <c r="F41" s="250">
        <f>'ANAS 2015'!E4</f>
        <v>9.0500000000000007</v>
      </c>
      <c r="G41" s="249">
        <f t="shared" ref="G41:G46" si="0">F41/4</f>
        <v>2.2625000000000002</v>
      </c>
      <c r="H41" s="251">
        <f t="shared" ref="H41:H46" si="1">E41/$H$15</f>
        <v>2</v>
      </c>
      <c r="I41" s="252">
        <f t="shared" ref="I41:I46" si="2">H41*G41</f>
        <v>4.5250000000000004</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'BSIC01.a-3C '!E42</f>
        <v>0.84</v>
      </c>
      <c r="F42" s="254">
        <f>'ANAS 2015'!E10</f>
        <v>15.26</v>
      </c>
      <c r="G42" s="253">
        <f t="shared" si="0"/>
        <v>3.8149999999999999</v>
      </c>
      <c r="H42" s="255">
        <f t="shared" si="1"/>
        <v>0.84</v>
      </c>
      <c r="I42" s="256">
        <f t="shared" si="2"/>
        <v>3.2045999999999997</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'BSIC01.a-3C '!E44</f>
        <v>11</v>
      </c>
      <c r="F43" s="254">
        <f>'ANAS 2015'!E6</f>
        <v>9.1300000000000008</v>
      </c>
      <c r="G43" s="253">
        <f t="shared" si="0"/>
        <v>2.2825000000000002</v>
      </c>
      <c r="H43" s="255">
        <f t="shared" si="1"/>
        <v>11</v>
      </c>
      <c r="I43" s="256">
        <f t="shared" si="2"/>
        <v>25.107500000000002</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'BSIC01.a-3C '!E45</f>
        <v>4.8600000000000003</v>
      </c>
      <c r="F44" s="254">
        <f>'ANAS 2015'!E12</f>
        <v>15.59</v>
      </c>
      <c r="G44" s="253">
        <f t="shared" si="0"/>
        <v>3.8975</v>
      </c>
      <c r="H44" s="255">
        <f t="shared" si="1"/>
        <v>4.8600000000000003</v>
      </c>
      <c r="I44" s="256">
        <f t="shared" si="2"/>
        <v>18.941850000000002</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'BSIC01.a-3C '!E46</f>
        <v>1.26</v>
      </c>
      <c r="F45" s="254">
        <f>'ANAS 2015'!E10</f>
        <v>15.26</v>
      </c>
      <c r="G45" s="253">
        <f t="shared" si="0"/>
        <v>3.8149999999999999</v>
      </c>
      <c r="H45" s="255">
        <f t="shared" ref="H45" si="3">E45/$H$15</f>
        <v>1.26</v>
      </c>
      <c r="I45" s="256">
        <f t="shared" ref="I45" si="4">H45*G45</f>
        <v>4.8068999999999997</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56.585850000000001</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56.585850000000001</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71"/>
      <c r="K53" s="271"/>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5"/>
  <sheetViews>
    <sheetView view="pageBreakPreview" topLeftCell="A10" zoomScale="85" zoomScaleNormal="70" zoomScaleSheetLayoutView="85" workbookViewId="0">
      <selection activeCell="B2" sqref="B2:B3"/>
    </sheetView>
  </sheetViews>
  <sheetFormatPr defaultRowHeight="15" x14ac:dyDescent="0.25"/>
  <cols>
    <col min="1" max="1" width="3.7109375" style="272" customWidth="1"/>
    <col min="2" max="2" width="15.7109375" style="272" customWidth="1"/>
    <col min="3" max="3" width="80.7109375" style="272" customWidth="1"/>
    <col min="4" max="4" width="8.7109375" style="6" customWidth="1"/>
    <col min="5" max="5" width="8.7109375" style="112" customWidth="1"/>
    <col min="6" max="8" width="10.7109375" style="112" customWidth="1"/>
    <col min="9" max="9" width="3.7109375" style="272" customWidth="1"/>
    <col min="10" max="10" width="9.42578125" style="272" bestFit="1" customWidth="1"/>
    <col min="11" max="257" width="9.140625" style="272"/>
    <col min="258" max="258" width="13.7109375" style="272" customWidth="1"/>
    <col min="259" max="259" width="42.7109375" style="272" bestFit="1" customWidth="1"/>
    <col min="260" max="261" width="8.7109375" style="272" customWidth="1"/>
    <col min="262" max="264" width="10.7109375" style="272" customWidth="1"/>
    <col min="265" max="265" width="3.7109375" style="272" customWidth="1"/>
    <col min="266" max="266" width="9.42578125" style="272" bestFit="1" customWidth="1"/>
    <col min="267" max="513" width="9.140625" style="272"/>
    <col min="514" max="514" width="13.7109375" style="272" customWidth="1"/>
    <col min="515" max="515" width="42.7109375" style="272" bestFit="1" customWidth="1"/>
    <col min="516" max="517" width="8.7109375" style="272" customWidth="1"/>
    <col min="518" max="520" width="10.7109375" style="272" customWidth="1"/>
    <col min="521" max="521" width="3.7109375" style="272" customWidth="1"/>
    <col min="522" max="522" width="9.42578125" style="272" bestFit="1" customWidth="1"/>
    <col min="523" max="769" width="9.140625" style="272"/>
    <col min="770" max="770" width="13.7109375" style="272" customWidth="1"/>
    <col min="771" max="771" width="42.7109375" style="272" bestFit="1" customWidth="1"/>
    <col min="772" max="773" width="8.7109375" style="272" customWidth="1"/>
    <col min="774" max="776" width="10.7109375" style="272" customWidth="1"/>
    <col min="777" max="777" width="3.7109375" style="272" customWidth="1"/>
    <col min="778" max="778" width="9.42578125" style="272" bestFit="1" customWidth="1"/>
    <col min="779" max="1025" width="9.140625" style="272"/>
    <col min="1026" max="1026" width="13.7109375" style="272" customWidth="1"/>
    <col min="1027" max="1027" width="42.7109375" style="272" bestFit="1" customWidth="1"/>
    <col min="1028" max="1029" width="8.7109375" style="272" customWidth="1"/>
    <col min="1030" max="1032" width="10.7109375" style="272" customWidth="1"/>
    <col min="1033" max="1033" width="3.7109375" style="272" customWidth="1"/>
    <col min="1034" max="1034" width="9.42578125" style="272" bestFit="1" customWidth="1"/>
    <col min="1035" max="1281" width="9.140625" style="272"/>
    <col min="1282" max="1282" width="13.7109375" style="272" customWidth="1"/>
    <col min="1283" max="1283" width="42.7109375" style="272" bestFit="1" customWidth="1"/>
    <col min="1284" max="1285" width="8.7109375" style="272" customWidth="1"/>
    <col min="1286" max="1288" width="10.7109375" style="272" customWidth="1"/>
    <col min="1289" max="1289" width="3.7109375" style="272" customWidth="1"/>
    <col min="1290" max="1290" width="9.42578125" style="272" bestFit="1" customWidth="1"/>
    <col min="1291" max="1537" width="9.140625" style="272"/>
    <col min="1538" max="1538" width="13.7109375" style="272" customWidth="1"/>
    <col min="1539" max="1539" width="42.7109375" style="272" bestFit="1" customWidth="1"/>
    <col min="1540" max="1541" width="8.7109375" style="272" customWidth="1"/>
    <col min="1542" max="1544" width="10.7109375" style="272" customWidth="1"/>
    <col min="1545" max="1545" width="3.7109375" style="272" customWidth="1"/>
    <col min="1546" max="1546" width="9.42578125" style="272" bestFit="1" customWidth="1"/>
    <col min="1547" max="1793" width="9.140625" style="272"/>
    <col min="1794" max="1794" width="13.7109375" style="272" customWidth="1"/>
    <col min="1795" max="1795" width="42.7109375" style="272" bestFit="1" customWidth="1"/>
    <col min="1796" max="1797" width="8.7109375" style="272" customWidth="1"/>
    <col min="1798" max="1800" width="10.7109375" style="272" customWidth="1"/>
    <col min="1801" max="1801" width="3.7109375" style="272" customWidth="1"/>
    <col min="1802" max="1802" width="9.42578125" style="272" bestFit="1" customWidth="1"/>
    <col min="1803" max="2049" width="9.140625" style="272"/>
    <col min="2050" max="2050" width="13.7109375" style="272" customWidth="1"/>
    <col min="2051" max="2051" width="42.7109375" style="272" bestFit="1" customWidth="1"/>
    <col min="2052" max="2053" width="8.7109375" style="272" customWidth="1"/>
    <col min="2054" max="2056" width="10.7109375" style="272" customWidth="1"/>
    <col min="2057" max="2057" width="3.7109375" style="272" customWidth="1"/>
    <col min="2058" max="2058" width="9.42578125" style="272" bestFit="1" customWidth="1"/>
    <col min="2059" max="2305" width="9.140625" style="272"/>
    <col min="2306" max="2306" width="13.7109375" style="272" customWidth="1"/>
    <col min="2307" max="2307" width="42.7109375" style="272" bestFit="1" customWidth="1"/>
    <col min="2308" max="2309" width="8.7109375" style="272" customWidth="1"/>
    <col min="2310" max="2312" width="10.7109375" style="272" customWidth="1"/>
    <col min="2313" max="2313" width="3.7109375" style="272" customWidth="1"/>
    <col min="2314" max="2314" width="9.42578125" style="272" bestFit="1" customWidth="1"/>
    <col min="2315" max="2561" width="9.140625" style="272"/>
    <col min="2562" max="2562" width="13.7109375" style="272" customWidth="1"/>
    <col min="2563" max="2563" width="42.7109375" style="272" bestFit="1" customWidth="1"/>
    <col min="2564" max="2565" width="8.7109375" style="272" customWidth="1"/>
    <col min="2566" max="2568" width="10.7109375" style="272" customWidth="1"/>
    <col min="2569" max="2569" width="3.7109375" style="272" customWidth="1"/>
    <col min="2570" max="2570" width="9.42578125" style="272" bestFit="1" customWidth="1"/>
    <col min="2571" max="2817" width="9.140625" style="272"/>
    <col min="2818" max="2818" width="13.7109375" style="272" customWidth="1"/>
    <col min="2819" max="2819" width="42.7109375" style="272" bestFit="1" customWidth="1"/>
    <col min="2820" max="2821" width="8.7109375" style="272" customWidth="1"/>
    <col min="2822" max="2824" width="10.7109375" style="272" customWidth="1"/>
    <col min="2825" max="2825" width="3.7109375" style="272" customWidth="1"/>
    <col min="2826" max="2826" width="9.42578125" style="272" bestFit="1" customWidth="1"/>
    <col min="2827" max="3073" width="9.140625" style="272"/>
    <col min="3074" max="3074" width="13.7109375" style="272" customWidth="1"/>
    <col min="3075" max="3075" width="42.7109375" style="272" bestFit="1" customWidth="1"/>
    <col min="3076" max="3077" width="8.7109375" style="272" customWidth="1"/>
    <col min="3078" max="3080" width="10.7109375" style="272" customWidth="1"/>
    <col min="3081" max="3081" width="3.7109375" style="272" customWidth="1"/>
    <col min="3082" max="3082" width="9.42578125" style="272" bestFit="1" customWidth="1"/>
    <col min="3083" max="3329" width="9.140625" style="272"/>
    <col min="3330" max="3330" width="13.7109375" style="272" customWidth="1"/>
    <col min="3331" max="3331" width="42.7109375" style="272" bestFit="1" customWidth="1"/>
    <col min="3332" max="3333" width="8.7109375" style="272" customWidth="1"/>
    <col min="3334" max="3336" width="10.7109375" style="272" customWidth="1"/>
    <col min="3337" max="3337" width="3.7109375" style="272" customWidth="1"/>
    <col min="3338" max="3338" width="9.42578125" style="272" bestFit="1" customWidth="1"/>
    <col min="3339" max="3585" width="9.140625" style="272"/>
    <col min="3586" max="3586" width="13.7109375" style="272" customWidth="1"/>
    <col min="3587" max="3587" width="42.7109375" style="272" bestFit="1" customWidth="1"/>
    <col min="3588" max="3589" width="8.7109375" style="272" customWidth="1"/>
    <col min="3590" max="3592" width="10.7109375" style="272" customWidth="1"/>
    <col min="3593" max="3593" width="3.7109375" style="272" customWidth="1"/>
    <col min="3594" max="3594" width="9.42578125" style="272" bestFit="1" customWidth="1"/>
    <col min="3595" max="3841" width="9.140625" style="272"/>
    <col min="3842" max="3842" width="13.7109375" style="272" customWidth="1"/>
    <col min="3843" max="3843" width="42.7109375" style="272" bestFit="1" customWidth="1"/>
    <col min="3844" max="3845" width="8.7109375" style="272" customWidth="1"/>
    <col min="3846" max="3848" width="10.7109375" style="272" customWidth="1"/>
    <col min="3849" max="3849" width="3.7109375" style="272" customWidth="1"/>
    <col min="3850" max="3850" width="9.42578125" style="272" bestFit="1" customWidth="1"/>
    <col min="3851" max="4097" width="9.140625" style="272"/>
    <col min="4098" max="4098" width="13.7109375" style="272" customWidth="1"/>
    <col min="4099" max="4099" width="42.7109375" style="272" bestFit="1" customWidth="1"/>
    <col min="4100" max="4101" width="8.7109375" style="272" customWidth="1"/>
    <col min="4102" max="4104" width="10.7109375" style="272" customWidth="1"/>
    <col min="4105" max="4105" width="3.7109375" style="272" customWidth="1"/>
    <col min="4106" max="4106" width="9.42578125" style="272" bestFit="1" customWidth="1"/>
    <col min="4107" max="4353" width="9.140625" style="272"/>
    <col min="4354" max="4354" width="13.7109375" style="272" customWidth="1"/>
    <col min="4355" max="4355" width="42.7109375" style="272" bestFit="1" customWidth="1"/>
    <col min="4356" max="4357" width="8.7109375" style="272" customWidth="1"/>
    <col min="4358" max="4360" width="10.7109375" style="272" customWidth="1"/>
    <col min="4361" max="4361" width="3.7109375" style="272" customWidth="1"/>
    <col min="4362" max="4362" width="9.42578125" style="272" bestFit="1" customWidth="1"/>
    <col min="4363" max="4609" width="9.140625" style="272"/>
    <col min="4610" max="4610" width="13.7109375" style="272" customWidth="1"/>
    <col min="4611" max="4611" width="42.7109375" style="272" bestFit="1" customWidth="1"/>
    <col min="4612" max="4613" width="8.7109375" style="272" customWidth="1"/>
    <col min="4614" max="4616" width="10.7109375" style="272" customWidth="1"/>
    <col min="4617" max="4617" width="3.7109375" style="272" customWidth="1"/>
    <col min="4618" max="4618" width="9.42578125" style="272" bestFit="1" customWidth="1"/>
    <col min="4619" max="4865" width="9.140625" style="272"/>
    <col min="4866" max="4866" width="13.7109375" style="272" customWidth="1"/>
    <col min="4867" max="4867" width="42.7109375" style="272" bestFit="1" customWidth="1"/>
    <col min="4868" max="4869" width="8.7109375" style="272" customWidth="1"/>
    <col min="4870" max="4872" width="10.7109375" style="272" customWidth="1"/>
    <col min="4873" max="4873" width="3.7109375" style="272" customWidth="1"/>
    <col min="4874" max="4874" width="9.42578125" style="272" bestFit="1" customWidth="1"/>
    <col min="4875" max="5121" width="9.140625" style="272"/>
    <col min="5122" max="5122" width="13.7109375" style="272" customWidth="1"/>
    <col min="5123" max="5123" width="42.7109375" style="272" bestFit="1" customWidth="1"/>
    <col min="5124" max="5125" width="8.7109375" style="272" customWidth="1"/>
    <col min="5126" max="5128" width="10.7109375" style="272" customWidth="1"/>
    <col min="5129" max="5129" width="3.7109375" style="272" customWidth="1"/>
    <col min="5130" max="5130" width="9.42578125" style="272" bestFit="1" customWidth="1"/>
    <col min="5131" max="5377" width="9.140625" style="272"/>
    <col min="5378" max="5378" width="13.7109375" style="272" customWidth="1"/>
    <col min="5379" max="5379" width="42.7109375" style="272" bestFit="1" customWidth="1"/>
    <col min="5380" max="5381" width="8.7109375" style="272" customWidth="1"/>
    <col min="5382" max="5384" width="10.7109375" style="272" customWidth="1"/>
    <col min="5385" max="5385" width="3.7109375" style="272" customWidth="1"/>
    <col min="5386" max="5386" width="9.42578125" style="272" bestFit="1" customWidth="1"/>
    <col min="5387" max="5633" width="9.140625" style="272"/>
    <col min="5634" max="5634" width="13.7109375" style="272" customWidth="1"/>
    <col min="5635" max="5635" width="42.7109375" style="272" bestFit="1" customWidth="1"/>
    <col min="5636" max="5637" width="8.7109375" style="272" customWidth="1"/>
    <col min="5638" max="5640" width="10.7109375" style="272" customWidth="1"/>
    <col min="5641" max="5641" width="3.7109375" style="272" customWidth="1"/>
    <col min="5642" max="5642" width="9.42578125" style="272" bestFit="1" customWidth="1"/>
    <col min="5643" max="5889" width="9.140625" style="272"/>
    <col min="5890" max="5890" width="13.7109375" style="272" customWidth="1"/>
    <col min="5891" max="5891" width="42.7109375" style="272" bestFit="1" customWidth="1"/>
    <col min="5892" max="5893" width="8.7109375" style="272" customWidth="1"/>
    <col min="5894" max="5896" width="10.7109375" style="272" customWidth="1"/>
    <col min="5897" max="5897" width="3.7109375" style="272" customWidth="1"/>
    <col min="5898" max="5898" width="9.42578125" style="272" bestFit="1" customWidth="1"/>
    <col min="5899" max="6145" width="9.140625" style="272"/>
    <col min="6146" max="6146" width="13.7109375" style="272" customWidth="1"/>
    <col min="6147" max="6147" width="42.7109375" style="272" bestFit="1" customWidth="1"/>
    <col min="6148" max="6149" width="8.7109375" style="272" customWidth="1"/>
    <col min="6150" max="6152" width="10.7109375" style="272" customWidth="1"/>
    <col min="6153" max="6153" width="3.7109375" style="272" customWidth="1"/>
    <col min="6154" max="6154" width="9.42578125" style="272" bestFit="1" customWidth="1"/>
    <col min="6155" max="6401" width="9.140625" style="272"/>
    <col min="6402" max="6402" width="13.7109375" style="272" customWidth="1"/>
    <col min="6403" max="6403" width="42.7109375" style="272" bestFit="1" customWidth="1"/>
    <col min="6404" max="6405" width="8.7109375" style="272" customWidth="1"/>
    <col min="6406" max="6408" width="10.7109375" style="272" customWidth="1"/>
    <col min="6409" max="6409" width="3.7109375" style="272" customWidth="1"/>
    <col min="6410" max="6410" width="9.42578125" style="272" bestFit="1" customWidth="1"/>
    <col min="6411" max="6657" width="9.140625" style="272"/>
    <col min="6658" max="6658" width="13.7109375" style="272" customWidth="1"/>
    <col min="6659" max="6659" width="42.7109375" style="272" bestFit="1" customWidth="1"/>
    <col min="6660" max="6661" width="8.7109375" style="272" customWidth="1"/>
    <col min="6662" max="6664" width="10.7109375" style="272" customWidth="1"/>
    <col min="6665" max="6665" width="3.7109375" style="272" customWidth="1"/>
    <col min="6666" max="6666" width="9.42578125" style="272" bestFit="1" customWidth="1"/>
    <col min="6667" max="6913" width="9.140625" style="272"/>
    <col min="6914" max="6914" width="13.7109375" style="272" customWidth="1"/>
    <col min="6915" max="6915" width="42.7109375" style="272" bestFit="1" customWidth="1"/>
    <col min="6916" max="6917" width="8.7109375" style="272" customWidth="1"/>
    <col min="6918" max="6920" width="10.7109375" style="272" customWidth="1"/>
    <col min="6921" max="6921" width="3.7109375" style="272" customWidth="1"/>
    <col min="6922" max="6922" width="9.42578125" style="272" bestFit="1" customWidth="1"/>
    <col min="6923" max="7169" width="9.140625" style="272"/>
    <col min="7170" max="7170" width="13.7109375" style="272" customWidth="1"/>
    <col min="7171" max="7171" width="42.7109375" style="272" bestFit="1" customWidth="1"/>
    <col min="7172" max="7173" width="8.7109375" style="272" customWidth="1"/>
    <col min="7174" max="7176" width="10.7109375" style="272" customWidth="1"/>
    <col min="7177" max="7177" width="3.7109375" style="272" customWidth="1"/>
    <col min="7178" max="7178" width="9.42578125" style="272" bestFit="1" customWidth="1"/>
    <col min="7179" max="7425" width="9.140625" style="272"/>
    <col min="7426" max="7426" width="13.7109375" style="272" customWidth="1"/>
    <col min="7427" max="7427" width="42.7109375" style="272" bestFit="1" customWidth="1"/>
    <col min="7428" max="7429" width="8.7109375" style="272" customWidth="1"/>
    <col min="7430" max="7432" width="10.7109375" style="272" customWidth="1"/>
    <col min="7433" max="7433" width="3.7109375" style="272" customWidth="1"/>
    <col min="7434" max="7434" width="9.42578125" style="272" bestFit="1" customWidth="1"/>
    <col min="7435" max="7681" width="9.140625" style="272"/>
    <col min="7682" max="7682" width="13.7109375" style="272" customWidth="1"/>
    <col min="7683" max="7683" width="42.7109375" style="272" bestFit="1" customWidth="1"/>
    <col min="7684" max="7685" width="8.7109375" style="272" customWidth="1"/>
    <col min="7686" max="7688" width="10.7109375" style="272" customWidth="1"/>
    <col min="7689" max="7689" width="3.7109375" style="272" customWidth="1"/>
    <col min="7690" max="7690" width="9.42578125" style="272" bestFit="1" customWidth="1"/>
    <col min="7691" max="7937" width="9.140625" style="272"/>
    <col min="7938" max="7938" width="13.7109375" style="272" customWidth="1"/>
    <col min="7939" max="7939" width="42.7109375" style="272" bestFit="1" customWidth="1"/>
    <col min="7940" max="7941" width="8.7109375" style="272" customWidth="1"/>
    <col min="7942" max="7944" width="10.7109375" style="272" customWidth="1"/>
    <col min="7945" max="7945" width="3.7109375" style="272" customWidth="1"/>
    <col min="7946" max="7946" width="9.42578125" style="272" bestFit="1" customWidth="1"/>
    <col min="7947" max="8193" width="9.140625" style="272"/>
    <col min="8194" max="8194" width="13.7109375" style="272" customWidth="1"/>
    <col min="8195" max="8195" width="42.7109375" style="272" bestFit="1" customWidth="1"/>
    <col min="8196" max="8197" width="8.7109375" style="272" customWidth="1"/>
    <col min="8198" max="8200" width="10.7109375" style="272" customWidth="1"/>
    <col min="8201" max="8201" width="3.7109375" style="272" customWidth="1"/>
    <col min="8202" max="8202" width="9.42578125" style="272" bestFit="1" customWidth="1"/>
    <col min="8203" max="8449" width="9.140625" style="272"/>
    <col min="8450" max="8450" width="13.7109375" style="272" customWidth="1"/>
    <col min="8451" max="8451" width="42.7109375" style="272" bestFit="1" customWidth="1"/>
    <col min="8452" max="8453" width="8.7109375" style="272" customWidth="1"/>
    <col min="8454" max="8456" width="10.7109375" style="272" customWidth="1"/>
    <col min="8457" max="8457" width="3.7109375" style="272" customWidth="1"/>
    <col min="8458" max="8458" width="9.42578125" style="272" bestFit="1" customWidth="1"/>
    <col min="8459" max="8705" width="9.140625" style="272"/>
    <col min="8706" max="8706" width="13.7109375" style="272" customWidth="1"/>
    <col min="8707" max="8707" width="42.7109375" style="272" bestFit="1" customWidth="1"/>
    <col min="8708" max="8709" width="8.7109375" style="272" customWidth="1"/>
    <col min="8710" max="8712" width="10.7109375" style="272" customWidth="1"/>
    <col min="8713" max="8713" width="3.7109375" style="272" customWidth="1"/>
    <col min="8714" max="8714" width="9.42578125" style="272" bestFit="1" customWidth="1"/>
    <col min="8715" max="8961" width="9.140625" style="272"/>
    <col min="8962" max="8962" width="13.7109375" style="272" customWidth="1"/>
    <col min="8963" max="8963" width="42.7109375" style="272" bestFit="1" customWidth="1"/>
    <col min="8964" max="8965" width="8.7109375" style="272" customWidth="1"/>
    <col min="8966" max="8968" width="10.7109375" style="272" customWidth="1"/>
    <col min="8969" max="8969" width="3.7109375" style="272" customWidth="1"/>
    <col min="8970" max="8970" width="9.42578125" style="272" bestFit="1" customWidth="1"/>
    <col min="8971" max="9217" width="9.140625" style="272"/>
    <col min="9218" max="9218" width="13.7109375" style="272" customWidth="1"/>
    <col min="9219" max="9219" width="42.7109375" style="272" bestFit="1" customWidth="1"/>
    <col min="9220" max="9221" width="8.7109375" style="272" customWidth="1"/>
    <col min="9222" max="9224" width="10.7109375" style="272" customWidth="1"/>
    <col min="9225" max="9225" width="3.7109375" style="272" customWidth="1"/>
    <col min="9226" max="9226" width="9.42578125" style="272" bestFit="1" customWidth="1"/>
    <col min="9227" max="9473" width="9.140625" style="272"/>
    <col min="9474" max="9474" width="13.7109375" style="272" customWidth="1"/>
    <col min="9475" max="9475" width="42.7109375" style="272" bestFit="1" customWidth="1"/>
    <col min="9476" max="9477" width="8.7109375" style="272" customWidth="1"/>
    <col min="9478" max="9480" width="10.7109375" style="272" customWidth="1"/>
    <col min="9481" max="9481" width="3.7109375" style="272" customWidth="1"/>
    <col min="9482" max="9482" width="9.42578125" style="272" bestFit="1" customWidth="1"/>
    <col min="9483" max="9729" width="9.140625" style="272"/>
    <col min="9730" max="9730" width="13.7109375" style="272" customWidth="1"/>
    <col min="9731" max="9731" width="42.7109375" style="272" bestFit="1" customWidth="1"/>
    <col min="9732" max="9733" width="8.7109375" style="272" customWidth="1"/>
    <col min="9734" max="9736" width="10.7109375" style="272" customWidth="1"/>
    <col min="9737" max="9737" width="3.7109375" style="272" customWidth="1"/>
    <col min="9738" max="9738" width="9.42578125" style="272" bestFit="1" customWidth="1"/>
    <col min="9739" max="9985" width="9.140625" style="272"/>
    <col min="9986" max="9986" width="13.7109375" style="272" customWidth="1"/>
    <col min="9987" max="9987" width="42.7109375" style="272" bestFit="1" customWidth="1"/>
    <col min="9988" max="9989" width="8.7109375" style="272" customWidth="1"/>
    <col min="9990" max="9992" width="10.7109375" style="272" customWidth="1"/>
    <col min="9993" max="9993" width="3.7109375" style="272" customWidth="1"/>
    <col min="9994" max="9994" width="9.42578125" style="272" bestFit="1" customWidth="1"/>
    <col min="9995" max="10241" width="9.140625" style="272"/>
    <col min="10242" max="10242" width="13.7109375" style="272" customWidth="1"/>
    <col min="10243" max="10243" width="42.7109375" style="272" bestFit="1" customWidth="1"/>
    <col min="10244" max="10245" width="8.7109375" style="272" customWidth="1"/>
    <col min="10246" max="10248" width="10.7109375" style="272" customWidth="1"/>
    <col min="10249" max="10249" width="3.7109375" style="272" customWidth="1"/>
    <col min="10250" max="10250" width="9.42578125" style="272" bestFit="1" customWidth="1"/>
    <col min="10251" max="10497" width="9.140625" style="272"/>
    <col min="10498" max="10498" width="13.7109375" style="272" customWidth="1"/>
    <col min="10499" max="10499" width="42.7109375" style="272" bestFit="1" customWidth="1"/>
    <col min="10500" max="10501" width="8.7109375" style="272" customWidth="1"/>
    <col min="10502" max="10504" width="10.7109375" style="272" customWidth="1"/>
    <col min="10505" max="10505" width="3.7109375" style="272" customWidth="1"/>
    <col min="10506" max="10506" width="9.42578125" style="272" bestFit="1" customWidth="1"/>
    <col min="10507" max="10753" width="9.140625" style="272"/>
    <col min="10754" max="10754" width="13.7109375" style="272" customWidth="1"/>
    <col min="10755" max="10755" width="42.7109375" style="272" bestFit="1" customWidth="1"/>
    <col min="10756" max="10757" width="8.7109375" style="272" customWidth="1"/>
    <col min="10758" max="10760" width="10.7109375" style="272" customWidth="1"/>
    <col min="10761" max="10761" width="3.7109375" style="272" customWidth="1"/>
    <col min="10762" max="10762" width="9.42578125" style="272" bestFit="1" customWidth="1"/>
    <col min="10763" max="11009" width="9.140625" style="272"/>
    <col min="11010" max="11010" width="13.7109375" style="272" customWidth="1"/>
    <col min="11011" max="11011" width="42.7109375" style="272" bestFit="1" customWidth="1"/>
    <col min="11012" max="11013" width="8.7109375" style="272" customWidth="1"/>
    <col min="11014" max="11016" width="10.7109375" style="272" customWidth="1"/>
    <col min="11017" max="11017" width="3.7109375" style="272" customWidth="1"/>
    <col min="11018" max="11018" width="9.42578125" style="272" bestFit="1" customWidth="1"/>
    <col min="11019" max="11265" width="9.140625" style="272"/>
    <col min="11266" max="11266" width="13.7109375" style="272" customWidth="1"/>
    <col min="11267" max="11267" width="42.7109375" style="272" bestFit="1" customWidth="1"/>
    <col min="11268" max="11269" width="8.7109375" style="272" customWidth="1"/>
    <col min="11270" max="11272" width="10.7109375" style="272" customWidth="1"/>
    <col min="11273" max="11273" width="3.7109375" style="272" customWidth="1"/>
    <col min="11274" max="11274" width="9.42578125" style="272" bestFit="1" customWidth="1"/>
    <col min="11275" max="11521" width="9.140625" style="272"/>
    <col min="11522" max="11522" width="13.7109375" style="272" customWidth="1"/>
    <col min="11523" max="11523" width="42.7109375" style="272" bestFit="1" customWidth="1"/>
    <col min="11524" max="11525" width="8.7109375" style="272" customWidth="1"/>
    <col min="11526" max="11528" width="10.7109375" style="272" customWidth="1"/>
    <col min="11529" max="11529" width="3.7109375" style="272" customWidth="1"/>
    <col min="11530" max="11530" width="9.42578125" style="272" bestFit="1" customWidth="1"/>
    <col min="11531" max="11777" width="9.140625" style="272"/>
    <col min="11778" max="11778" width="13.7109375" style="272" customWidth="1"/>
    <col min="11779" max="11779" width="42.7109375" style="272" bestFit="1" customWidth="1"/>
    <col min="11780" max="11781" width="8.7109375" style="272" customWidth="1"/>
    <col min="11782" max="11784" width="10.7109375" style="272" customWidth="1"/>
    <col min="11785" max="11785" width="3.7109375" style="272" customWidth="1"/>
    <col min="11786" max="11786" width="9.42578125" style="272" bestFit="1" customWidth="1"/>
    <col min="11787" max="12033" width="9.140625" style="272"/>
    <col min="12034" max="12034" width="13.7109375" style="272" customWidth="1"/>
    <col min="12035" max="12035" width="42.7109375" style="272" bestFit="1" customWidth="1"/>
    <col min="12036" max="12037" width="8.7109375" style="272" customWidth="1"/>
    <col min="12038" max="12040" width="10.7109375" style="272" customWidth="1"/>
    <col min="12041" max="12041" width="3.7109375" style="272" customWidth="1"/>
    <col min="12042" max="12042" width="9.42578125" style="272" bestFit="1" customWidth="1"/>
    <col min="12043" max="12289" width="9.140625" style="272"/>
    <col min="12290" max="12290" width="13.7109375" style="272" customWidth="1"/>
    <col min="12291" max="12291" width="42.7109375" style="272" bestFit="1" customWidth="1"/>
    <col min="12292" max="12293" width="8.7109375" style="272" customWidth="1"/>
    <col min="12294" max="12296" width="10.7109375" style="272" customWidth="1"/>
    <col min="12297" max="12297" width="3.7109375" style="272" customWidth="1"/>
    <col min="12298" max="12298" width="9.42578125" style="272" bestFit="1" customWidth="1"/>
    <col min="12299" max="12545" width="9.140625" style="272"/>
    <col min="12546" max="12546" width="13.7109375" style="272" customWidth="1"/>
    <col min="12547" max="12547" width="42.7109375" style="272" bestFit="1" customWidth="1"/>
    <col min="12548" max="12549" width="8.7109375" style="272" customWidth="1"/>
    <col min="12550" max="12552" width="10.7109375" style="272" customWidth="1"/>
    <col min="12553" max="12553" width="3.7109375" style="272" customWidth="1"/>
    <col min="12554" max="12554" width="9.42578125" style="272" bestFit="1" customWidth="1"/>
    <col min="12555" max="12801" width="9.140625" style="272"/>
    <col min="12802" max="12802" width="13.7109375" style="272" customWidth="1"/>
    <col min="12803" max="12803" width="42.7109375" style="272" bestFit="1" customWidth="1"/>
    <col min="12804" max="12805" width="8.7109375" style="272" customWidth="1"/>
    <col min="12806" max="12808" width="10.7109375" style="272" customWidth="1"/>
    <col min="12809" max="12809" width="3.7109375" style="272" customWidth="1"/>
    <col min="12810" max="12810" width="9.42578125" style="272" bestFit="1" customWidth="1"/>
    <col min="12811" max="13057" width="9.140625" style="272"/>
    <col min="13058" max="13058" width="13.7109375" style="272" customWidth="1"/>
    <col min="13059" max="13059" width="42.7109375" style="272" bestFit="1" customWidth="1"/>
    <col min="13060" max="13061" width="8.7109375" style="272" customWidth="1"/>
    <col min="13062" max="13064" width="10.7109375" style="272" customWidth="1"/>
    <col min="13065" max="13065" width="3.7109375" style="272" customWidth="1"/>
    <col min="13066" max="13066" width="9.42578125" style="272" bestFit="1" customWidth="1"/>
    <col min="13067" max="13313" width="9.140625" style="272"/>
    <col min="13314" max="13314" width="13.7109375" style="272" customWidth="1"/>
    <col min="13315" max="13315" width="42.7109375" style="272" bestFit="1" customWidth="1"/>
    <col min="13316" max="13317" width="8.7109375" style="272" customWidth="1"/>
    <col min="13318" max="13320" width="10.7109375" style="272" customWidth="1"/>
    <col min="13321" max="13321" width="3.7109375" style="272" customWidth="1"/>
    <col min="13322" max="13322" width="9.42578125" style="272" bestFit="1" customWidth="1"/>
    <col min="13323" max="13569" width="9.140625" style="272"/>
    <col min="13570" max="13570" width="13.7109375" style="272" customWidth="1"/>
    <col min="13571" max="13571" width="42.7109375" style="272" bestFit="1" customWidth="1"/>
    <col min="13572" max="13573" width="8.7109375" style="272" customWidth="1"/>
    <col min="13574" max="13576" width="10.7109375" style="272" customWidth="1"/>
    <col min="13577" max="13577" width="3.7109375" style="272" customWidth="1"/>
    <col min="13578" max="13578" width="9.42578125" style="272" bestFit="1" customWidth="1"/>
    <col min="13579" max="13825" width="9.140625" style="272"/>
    <col min="13826" max="13826" width="13.7109375" style="272" customWidth="1"/>
    <col min="13827" max="13827" width="42.7109375" style="272" bestFit="1" customWidth="1"/>
    <col min="13828" max="13829" width="8.7109375" style="272" customWidth="1"/>
    <col min="13830" max="13832" width="10.7109375" style="272" customWidth="1"/>
    <col min="13833" max="13833" width="3.7109375" style="272" customWidth="1"/>
    <col min="13834" max="13834" width="9.42578125" style="272" bestFit="1" customWidth="1"/>
    <col min="13835" max="14081" width="9.140625" style="272"/>
    <col min="14082" max="14082" width="13.7109375" style="272" customWidth="1"/>
    <col min="14083" max="14083" width="42.7109375" style="272" bestFit="1" customWidth="1"/>
    <col min="14084" max="14085" width="8.7109375" style="272" customWidth="1"/>
    <col min="14086" max="14088" width="10.7109375" style="272" customWidth="1"/>
    <col min="14089" max="14089" width="3.7109375" style="272" customWidth="1"/>
    <col min="14090" max="14090" width="9.42578125" style="272" bestFit="1" customWidth="1"/>
    <col min="14091" max="14337" width="9.140625" style="272"/>
    <col min="14338" max="14338" width="13.7109375" style="272" customWidth="1"/>
    <col min="14339" max="14339" width="42.7109375" style="272" bestFit="1" customWidth="1"/>
    <col min="14340" max="14341" width="8.7109375" style="272" customWidth="1"/>
    <col min="14342" max="14344" width="10.7109375" style="272" customWidth="1"/>
    <col min="14345" max="14345" width="3.7109375" style="272" customWidth="1"/>
    <col min="14346" max="14346" width="9.42578125" style="272" bestFit="1" customWidth="1"/>
    <col min="14347" max="14593" width="9.140625" style="272"/>
    <col min="14594" max="14594" width="13.7109375" style="272" customWidth="1"/>
    <col min="14595" max="14595" width="42.7109375" style="272" bestFit="1" customWidth="1"/>
    <col min="14596" max="14597" width="8.7109375" style="272" customWidth="1"/>
    <col min="14598" max="14600" width="10.7109375" style="272" customWidth="1"/>
    <col min="14601" max="14601" width="3.7109375" style="272" customWidth="1"/>
    <col min="14602" max="14602" width="9.42578125" style="272" bestFit="1" customWidth="1"/>
    <col min="14603" max="14849" width="9.140625" style="272"/>
    <col min="14850" max="14850" width="13.7109375" style="272" customWidth="1"/>
    <col min="14851" max="14851" width="42.7109375" style="272" bestFit="1" customWidth="1"/>
    <col min="14852" max="14853" width="8.7109375" style="272" customWidth="1"/>
    <col min="14854" max="14856" width="10.7109375" style="272" customWidth="1"/>
    <col min="14857" max="14857" width="3.7109375" style="272" customWidth="1"/>
    <col min="14858" max="14858" width="9.42578125" style="272" bestFit="1" customWidth="1"/>
    <col min="14859" max="15105" width="9.140625" style="272"/>
    <col min="15106" max="15106" width="13.7109375" style="272" customWidth="1"/>
    <col min="15107" max="15107" width="42.7109375" style="272" bestFit="1" customWidth="1"/>
    <col min="15108" max="15109" width="8.7109375" style="272" customWidth="1"/>
    <col min="15110" max="15112" width="10.7109375" style="272" customWidth="1"/>
    <col min="15113" max="15113" width="3.7109375" style="272" customWidth="1"/>
    <col min="15114" max="15114" width="9.42578125" style="272" bestFit="1" customWidth="1"/>
    <col min="15115" max="15361" width="9.140625" style="272"/>
    <col min="15362" max="15362" width="13.7109375" style="272" customWidth="1"/>
    <col min="15363" max="15363" width="42.7109375" style="272" bestFit="1" customWidth="1"/>
    <col min="15364" max="15365" width="8.7109375" style="272" customWidth="1"/>
    <col min="15366" max="15368" width="10.7109375" style="272" customWidth="1"/>
    <col min="15369" max="15369" width="3.7109375" style="272" customWidth="1"/>
    <col min="15370" max="15370" width="9.42578125" style="272" bestFit="1" customWidth="1"/>
    <col min="15371" max="15617" width="9.140625" style="272"/>
    <col min="15618" max="15618" width="13.7109375" style="272" customWidth="1"/>
    <col min="15619" max="15619" width="42.7109375" style="272" bestFit="1" customWidth="1"/>
    <col min="15620" max="15621" width="8.7109375" style="272" customWidth="1"/>
    <col min="15622" max="15624" width="10.7109375" style="272" customWidth="1"/>
    <col min="15625" max="15625" width="3.7109375" style="272" customWidth="1"/>
    <col min="15626" max="15626" width="9.42578125" style="272" bestFit="1" customWidth="1"/>
    <col min="15627" max="15873" width="9.140625" style="272"/>
    <col min="15874" max="15874" width="13.7109375" style="272" customWidth="1"/>
    <col min="15875" max="15875" width="42.7109375" style="272" bestFit="1" customWidth="1"/>
    <col min="15876" max="15877" width="8.7109375" style="272" customWidth="1"/>
    <col min="15878" max="15880" width="10.7109375" style="272" customWidth="1"/>
    <col min="15881" max="15881" width="3.7109375" style="272" customWidth="1"/>
    <col min="15882" max="15882" width="9.42578125" style="272" bestFit="1" customWidth="1"/>
    <col min="15883" max="16129" width="9.140625" style="272"/>
    <col min="16130" max="16130" width="13.7109375" style="272" customWidth="1"/>
    <col min="16131" max="16131" width="42.7109375" style="272" bestFit="1" customWidth="1"/>
    <col min="16132" max="16133" width="8.7109375" style="272" customWidth="1"/>
    <col min="16134" max="16136" width="10.7109375" style="272" customWidth="1"/>
    <col min="16137" max="16137" width="3.7109375" style="272" customWidth="1"/>
    <col min="16138" max="16138" width="9.42578125" style="272" bestFit="1" customWidth="1"/>
    <col min="16139" max="16384" width="9.140625" style="272"/>
  </cols>
  <sheetData>
    <row r="1" spans="2:12" ht="15.75" thickBot="1" x14ac:dyDescent="0.3">
      <c r="C1" s="3"/>
      <c r="D1" s="4"/>
    </row>
    <row r="2" spans="2:12" x14ac:dyDescent="0.25">
      <c r="B2" s="376" t="s">
        <v>169</v>
      </c>
      <c r="C2" s="366" t="s">
        <v>284</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70" customFormat="1" x14ac:dyDescent="0.25">
      <c r="B30" s="99"/>
      <c r="C30" s="67"/>
      <c r="D30" s="68"/>
      <c r="E30" s="139"/>
      <c r="F30" s="139"/>
      <c r="G30" s="139"/>
      <c r="H30" s="140"/>
    </row>
    <row r="31" spans="2:13" s="270" customFormat="1" x14ac:dyDescent="0.25">
      <c r="B31" s="74"/>
      <c r="C31" s="74"/>
      <c r="D31" s="75"/>
      <c r="E31" s="142"/>
      <c r="F31" s="142"/>
      <c r="G31" s="124"/>
      <c r="H31" s="125"/>
    </row>
    <row r="32" spans="2:13" s="270" customFormat="1" x14ac:dyDescent="0.25">
      <c r="B32" s="74"/>
      <c r="C32" s="74"/>
      <c r="D32" s="75"/>
      <c r="E32" s="142"/>
      <c r="F32" s="142"/>
      <c r="G32" s="124"/>
      <c r="H32" s="125"/>
    </row>
    <row r="33" spans="2:10" s="270" customFormat="1" x14ac:dyDescent="0.25">
      <c r="B33" s="74"/>
      <c r="C33" s="74"/>
      <c r="D33" s="75"/>
      <c r="E33" s="142"/>
      <c r="F33" s="142"/>
      <c r="G33" s="142"/>
      <c r="H33" s="125"/>
    </row>
    <row r="34" spans="2:10" s="270" customFormat="1" x14ac:dyDescent="0.25">
      <c r="B34" s="74"/>
      <c r="C34" s="74"/>
      <c r="D34" s="75"/>
      <c r="E34" s="142"/>
      <c r="F34" s="142"/>
      <c r="G34" s="124"/>
      <c r="H34" s="125"/>
    </row>
    <row r="35" spans="2:10" s="270"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f>
        <v>180</v>
      </c>
      <c r="F41" s="249">
        <f>'ANAS 2015'!E21</f>
        <v>0.4</v>
      </c>
      <c r="G41" s="251">
        <f>E41/$G$15</f>
        <v>180</v>
      </c>
      <c r="H41" s="252">
        <f>G41*F41</f>
        <v>72</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180</v>
      </c>
      <c r="F42" s="258">
        <f>'ANAS 2015'!E22</f>
        <v>1.8</v>
      </c>
      <c r="G42" s="255">
        <f>E42/$G$15</f>
        <v>180</v>
      </c>
      <c r="H42" s="256">
        <f>G42*F42</f>
        <v>324</v>
      </c>
      <c r="J42" s="45"/>
    </row>
    <row r="43" spans="2:10" ht="15.75" thickBot="1" x14ac:dyDescent="0.3">
      <c r="B43" s="97"/>
      <c r="C43" s="56" t="s">
        <v>22</v>
      </c>
      <c r="D43" s="57"/>
      <c r="E43" s="136"/>
      <c r="F43" s="136"/>
      <c r="G43" s="60" t="s">
        <v>15</v>
      </c>
      <c r="H43" s="12">
        <f>SUM(H41:H42)</f>
        <v>396</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396</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7"/>
  <sheetViews>
    <sheetView view="pageBreakPreview" topLeftCell="A37" zoomScale="85" zoomScaleNormal="85" zoomScaleSheetLayoutView="85" workbookViewId="0">
      <selection activeCell="B2" sqref="B2:B3"/>
    </sheetView>
  </sheetViews>
  <sheetFormatPr defaultRowHeight="15" x14ac:dyDescent="0.25"/>
  <cols>
    <col min="1" max="1" width="3.7109375" style="272" customWidth="1"/>
    <col min="2" max="2" width="15.7109375" style="101" customWidth="1"/>
    <col min="3" max="3" width="80.7109375" style="272"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72" customWidth="1"/>
    <col min="10" max="257" width="9.140625" style="272"/>
    <col min="258" max="258" width="13.7109375" style="272" customWidth="1"/>
    <col min="259" max="259" width="42.7109375" style="272" customWidth="1"/>
    <col min="260" max="261" width="8.7109375" style="272" customWidth="1"/>
    <col min="262" max="262" width="11.140625" style="272" customWidth="1"/>
    <col min="263" max="263" width="11.28515625" style="272" bestFit="1" customWidth="1"/>
    <col min="264" max="264" width="10.140625" style="272" bestFit="1" customWidth="1"/>
    <col min="265" max="265" width="3.7109375" style="272" customWidth="1"/>
    <col min="266" max="513" width="9.140625" style="272"/>
    <col min="514" max="514" width="13.7109375" style="272" customWidth="1"/>
    <col min="515" max="515" width="42.7109375" style="272" customWidth="1"/>
    <col min="516" max="517" width="8.7109375" style="272" customWidth="1"/>
    <col min="518" max="518" width="11.140625" style="272" customWidth="1"/>
    <col min="519" max="519" width="11.28515625" style="272" bestFit="1" customWidth="1"/>
    <col min="520" max="520" width="10.140625" style="272" bestFit="1" customWidth="1"/>
    <col min="521" max="521" width="3.7109375" style="272" customWidth="1"/>
    <col min="522" max="769" width="9.140625" style="272"/>
    <col min="770" max="770" width="13.7109375" style="272" customWidth="1"/>
    <col min="771" max="771" width="42.7109375" style="272" customWidth="1"/>
    <col min="772" max="773" width="8.7109375" style="272" customWidth="1"/>
    <col min="774" max="774" width="11.140625" style="272" customWidth="1"/>
    <col min="775" max="775" width="11.28515625" style="272" bestFit="1" customWidth="1"/>
    <col min="776" max="776" width="10.140625" style="272" bestFit="1" customWidth="1"/>
    <col min="777" max="777" width="3.7109375" style="272" customWidth="1"/>
    <col min="778" max="1025" width="9.140625" style="272"/>
    <col min="1026" max="1026" width="13.7109375" style="272" customWidth="1"/>
    <col min="1027" max="1027" width="42.7109375" style="272" customWidth="1"/>
    <col min="1028" max="1029" width="8.7109375" style="272" customWidth="1"/>
    <col min="1030" max="1030" width="11.140625" style="272" customWidth="1"/>
    <col min="1031" max="1031" width="11.28515625" style="272" bestFit="1" customWidth="1"/>
    <col min="1032" max="1032" width="10.140625" style="272" bestFit="1" customWidth="1"/>
    <col min="1033" max="1033" width="3.7109375" style="272" customWidth="1"/>
    <col min="1034" max="1281" width="9.140625" style="272"/>
    <col min="1282" max="1282" width="13.7109375" style="272" customWidth="1"/>
    <col min="1283" max="1283" width="42.7109375" style="272" customWidth="1"/>
    <col min="1284" max="1285" width="8.7109375" style="272" customWidth="1"/>
    <col min="1286" max="1286" width="11.140625" style="272" customWidth="1"/>
    <col min="1287" max="1287" width="11.28515625" style="272" bestFit="1" customWidth="1"/>
    <col min="1288" max="1288" width="10.140625" style="272" bestFit="1" customWidth="1"/>
    <col min="1289" max="1289" width="3.7109375" style="272" customWidth="1"/>
    <col min="1290" max="1537" width="9.140625" style="272"/>
    <col min="1538" max="1538" width="13.7109375" style="272" customWidth="1"/>
    <col min="1539" max="1539" width="42.7109375" style="272" customWidth="1"/>
    <col min="1540" max="1541" width="8.7109375" style="272" customWidth="1"/>
    <col min="1542" max="1542" width="11.140625" style="272" customWidth="1"/>
    <col min="1543" max="1543" width="11.28515625" style="272" bestFit="1" customWidth="1"/>
    <col min="1544" max="1544" width="10.140625" style="272" bestFit="1" customWidth="1"/>
    <col min="1545" max="1545" width="3.7109375" style="272" customWidth="1"/>
    <col min="1546" max="1793" width="9.140625" style="272"/>
    <col min="1794" max="1794" width="13.7109375" style="272" customWidth="1"/>
    <col min="1795" max="1795" width="42.7109375" style="272" customWidth="1"/>
    <col min="1796" max="1797" width="8.7109375" style="272" customWidth="1"/>
    <col min="1798" max="1798" width="11.140625" style="272" customWidth="1"/>
    <col min="1799" max="1799" width="11.28515625" style="272" bestFit="1" customWidth="1"/>
    <col min="1800" max="1800" width="10.140625" style="272" bestFit="1" customWidth="1"/>
    <col min="1801" max="1801" width="3.7109375" style="272" customWidth="1"/>
    <col min="1802" max="2049" width="9.140625" style="272"/>
    <col min="2050" max="2050" width="13.7109375" style="272" customWidth="1"/>
    <col min="2051" max="2051" width="42.7109375" style="272" customWidth="1"/>
    <col min="2052" max="2053" width="8.7109375" style="272" customWidth="1"/>
    <col min="2054" max="2054" width="11.140625" style="272" customWidth="1"/>
    <col min="2055" max="2055" width="11.28515625" style="272" bestFit="1" customWidth="1"/>
    <col min="2056" max="2056" width="10.140625" style="272" bestFit="1" customWidth="1"/>
    <col min="2057" max="2057" width="3.7109375" style="272" customWidth="1"/>
    <col min="2058" max="2305" width="9.140625" style="272"/>
    <col min="2306" max="2306" width="13.7109375" style="272" customWidth="1"/>
    <col min="2307" max="2307" width="42.7109375" style="272" customWidth="1"/>
    <col min="2308" max="2309" width="8.7109375" style="272" customWidth="1"/>
    <col min="2310" max="2310" width="11.140625" style="272" customWidth="1"/>
    <col min="2311" max="2311" width="11.28515625" style="272" bestFit="1" customWidth="1"/>
    <col min="2312" max="2312" width="10.140625" style="272" bestFit="1" customWidth="1"/>
    <col min="2313" max="2313" width="3.7109375" style="272" customWidth="1"/>
    <col min="2314" max="2561" width="9.140625" style="272"/>
    <col min="2562" max="2562" width="13.7109375" style="272" customWidth="1"/>
    <col min="2563" max="2563" width="42.7109375" style="272" customWidth="1"/>
    <col min="2564" max="2565" width="8.7109375" style="272" customWidth="1"/>
    <col min="2566" max="2566" width="11.140625" style="272" customWidth="1"/>
    <col min="2567" max="2567" width="11.28515625" style="272" bestFit="1" customWidth="1"/>
    <col min="2568" max="2568" width="10.140625" style="272" bestFit="1" customWidth="1"/>
    <col min="2569" max="2569" width="3.7109375" style="272" customWidth="1"/>
    <col min="2570" max="2817" width="9.140625" style="272"/>
    <col min="2818" max="2818" width="13.7109375" style="272" customWidth="1"/>
    <col min="2819" max="2819" width="42.7109375" style="272" customWidth="1"/>
    <col min="2820" max="2821" width="8.7109375" style="272" customWidth="1"/>
    <col min="2822" max="2822" width="11.140625" style="272" customWidth="1"/>
    <col min="2823" max="2823" width="11.28515625" style="272" bestFit="1" customWidth="1"/>
    <col min="2824" max="2824" width="10.140625" style="272" bestFit="1" customWidth="1"/>
    <col min="2825" max="2825" width="3.7109375" style="272" customWidth="1"/>
    <col min="2826" max="3073" width="9.140625" style="272"/>
    <col min="3074" max="3074" width="13.7109375" style="272" customWidth="1"/>
    <col min="3075" max="3075" width="42.7109375" style="272" customWidth="1"/>
    <col min="3076" max="3077" width="8.7109375" style="272" customWidth="1"/>
    <col min="3078" max="3078" width="11.140625" style="272" customWidth="1"/>
    <col min="3079" max="3079" width="11.28515625" style="272" bestFit="1" customWidth="1"/>
    <col min="3080" max="3080" width="10.140625" style="272" bestFit="1" customWidth="1"/>
    <col min="3081" max="3081" width="3.7109375" style="272" customWidth="1"/>
    <col min="3082" max="3329" width="9.140625" style="272"/>
    <col min="3330" max="3330" width="13.7109375" style="272" customWidth="1"/>
    <col min="3331" max="3331" width="42.7109375" style="272" customWidth="1"/>
    <col min="3332" max="3333" width="8.7109375" style="272" customWidth="1"/>
    <col min="3334" max="3334" width="11.140625" style="272" customWidth="1"/>
    <col min="3335" max="3335" width="11.28515625" style="272" bestFit="1" customWidth="1"/>
    <col min="3336" max="3336" width="10.140625" style="272" bestFit="1" customWidth="1"/>
    <col min="3337" max="3337" width="3.7109375" style="272" customWidth="1"/>
    <col min="3338" max="3585" width="9.140625" style="272"/>
    <col min="3586" max="3586" width="13.7109375" style="272" customWidth="1"/>
    <col min="3587" max="3587" width="42.7109375" style="272" customWidth="1"/>
    <col min="3588" max="3589" width="8.7109375" style="272" customWidth="1"/>
    <col min="3590" max="3590" width="11.140625" style="272" customWidth="1"/>
    <col min="3591" max="3591" width="11.28515625" style="272" bestFit="1" customWidth="1"/>
    <col min="3592" max="3592" width="10.140625" style="272" bestFit="1" customWidth="1"/>
    <col min="3593" max="3593" width="3.7109375" style="272" customWidth="1"/>
    <col min="3594" max="3841" width="9.140625" style="272"/>
    <col min="3842" max="3842" width="13.7109375" style="272" customWidth="1"/>
    <col min="3843" max="3843" width="42.7109375" style="272" customWidth="1"/>
    <col min="3844" max="3845" width="8.7109375" style="272" customWidth="1"/>
    <col min="3846" max="3846" width="11.140625" style="272" customWidth="1"/>
    <col min="3847" max="3847" width="11.28515625" style="272" bestFit="1" customWidth="1"/>
    <col min="3848" max="3848" width="10.140625" style="272" bestFit="1" customWidth="1"/>
    <col min="3849" max="3849" width="3.7109375" style="272" customWidth="1"/>
    <col min="3850" max="4097" width="9.140625" style="272"/>
    <col min="4098" max="4098" width="13.7109375" style="272" customWidth="1"/>
    <col min="4099" max="4099" width="42.7109375" style="272" customWidth="1"/>
    <col min="4100" max="4101" width="8.7109375" style="272" customWidth="1"/>
    <col min="4102" max="4102" width="11.140625" style="272" customWidth="1"/>
    <col min="4103" max="4103" width="11.28515625" style="272" bestFit="1" customWidth="1"/>
    <col min="4104" max="4104" width="10.140625" style="272" bestFit="1" customWidth="1"/>
    <col min="4105" max="4105" width="3.7109375" style="272" customWidth="1"/>
    <col min="4106" max="4353" width="9.140625" style="272"/>
    <col min="4354" max="4354" width="13.7109375" style="272" customWidth="1"/>
    <col min="4355" max="4355" width="42.7109375" style="272" customWidth="1"/>
    <col min="4356" max="4357" width="8.7109375" style="272" customWidth="1"/>
    <col min="4358" max="4358" width="11.140625" style="272" customWidth="1"/>
    <col min="4359" max="4359" width="11.28515625" style="272" bestFit="1" customWidth="1"/>
    <col min="4360" max="4360" width="10.140625" style="272" bestFit="1" customWidth="1"/>
    <col min="4361" max="4361" width="3.7109375" style="272" customWidth="1"/>
    <col min="4362" max="4609" width="9.140625" style="272"/>
    <col min="4610" max="4610" width="13.7109375" style="272" customWidth="1"/>
    <col min="4611" max="4611" width="42.7109375" style="272" customWidth="1"/>
    <col min="4612" max="4613" width="8.7109375" style="272" customWidth="1"/>
    <col min="4614" max="4614" width="11.140625" style="272" customWidth="1"/>
    <col min="4615" max="4615" width="11.28515625" style="272" bestFit="1" customWidth="1"/>
    <col min="4616" max="4616" width="10.140625" style="272" bestFit="1" customWidth="1"/>
    <col min="4617" max="4617" width="3.7109375" style="272" customWidth="1"/>
    <col min="4618" max="4865" width="9.140625" style="272"/>
    <col min="4866" max="4866" width="13.7109375" style="272" customWidth="1"/>
    <col min="4867" max="4867" width="42.7109375" style="272" customWidth="1"/>
    <col min="4868" max="4869" width="8.7109375" style="272" customWidth="1"/>
    <col min="4870" max="4870" width="11.140625" style="272" customWidth="1"/>
    <col min="4871" max="4871" width="11.28515625" style="272" bestFit="1" customWidth="1"/>
    <col min="4872" max="4872" width="10.140625" style="272" bestFit="1" customWidth="1"/>
    <col min="4873" max="4873" width="3.7109375" style="272" customWidth="1"/>
    <col min="4874" max="5121" width="9.140625" style="272"/>
    <col min="5122" max="5122" width="13.7109375" style="272" customWidth="1"/>
    <col min="5123" max="5123" width="42.7109375" style="272" customWidth="1"/>
    <col min="5124" max="5125" width="8.7109375" style="272" customWidth="1"/>
    <col min="5126" max="5126" width="11.140625" style="272" customWidth="1"/>
    <col min="5127" max="5127" width="11.28515625" style="272" bestFit="1" customWidth="1"/>
    <col min="5128" max="5128" width="10.140625" style="272" bestFit="1" customWidth="1"/>
    <col min="5129" max="5129" width="3.7109375" style="272" customWidth="1"/>
    <col min="5130" max="5377" width="9.140625" style="272"/>
    <col min="5378" max="5378" width="13.7109375" style="272" customWidth="1"/>
    <col min="5379" max="5379" width="42.7109375" style="272" customWidth="1"/>
    <col min="5380" max="5381" width="8.7109375" style="272" customWidth="1"/>
    <col min="5382" max="5382" width="11.140625" style="272" customWidth="1"/>
    <col min="5383" max="5383" width="11.28515625" style="272" bestFit="1" customWidth="1"/>
    <col min="5384" max="5384" width="10.140625" style="272" bestFit="1" customWidth="1"/>
    <col min="5385" max="5385" width="3.7109375" style="272" customWidth="1"/>
    <col min="5386" max="5633" width="9.140625" style="272"/>
    <col min="5634" max="5634" width="13.7109375" style="272" customWidth="1"/>
    <col min="5635" max="5635" width="42.7109375" style="272" customWidth="1"/>
    <col min="5636" max="5637" width="8.7109375" style="272" customWidth="1"/>
    <col min="5638" max="5638" width="11.140625" style="272" customWidth="1"/>
    <col min="5639" max="5639" width="11.28515625" style="272" bestFit="1" customWidth="1"/>
    <col min="5640" max="5640" width="10.140625" style="272" bestFit="1" customWidth="1"/>
    <col min="5641" max="5641" width="3.7109375" style="272" customWidth="1"/>
    <col min="5642" max="5889" width="9.140625" style="272"/>
    <col min="5890" max="5890" width="13.7109375" style="272" customWidth="1"/>
    <col min="5891" max="5891" width="42.7109375" style="272" customWidth="1"/>
    <col min="5892" max="5893" width="8.7109375" style="272" customWidth="1"/>
    <col min="5894" max="5894" width="11.140625" style="272" customWidth="1"/>
    <col min="5895" max="5895" width="11.28515625" style="272" bestFit="1" customWidth="1"/>
    <col min="5896" max="5896" width="10.140625" style="272" bestFit="1" customWidth="1"/>
    <col min="5897" max="5897" width="3.7109375" style="272" customWidth="1"/>
    <col min="5898" max="6145" width="9.140625" style="272"/>
    <col min="6146" max="6146" width="13.7109375" style="272" customWidth="1"/>
    <col min="6147" max="6147" width="42.7109375" style="272" customWidth="1"/>
    <col min="6148" max="6149" width="8.7109375" style="272" customWidth="1"/>
    <col min="6150" max="6150" width="11.140625" style="272" customWidth="1"/>
    <col min="6151" max="6151" width="11.28515625" style="272" bestFit="1" customWidth="1"/>
    <col min="6152" max="6152" width="10.140625" style="272" bestFit="1" customWidth="1"/>
    <col min="6153" max="6153" width="3.7109375" style="272" customWidth="1"/>
    <col min="6154" max="6401" width="9.140625" style="272"/>
    <col min="6402" max="6402" width="13.7109375" style="272" customWidth="1"/>
    <col min="6403" max="6403" width="42.7109375" style="272" customWidth="1"/>
    <col min="6404" max="6405" width="8.7109375" style="272" customWidth="1"/>
    <col min="6406" max="6406" width="11.140625" style="272" customWidth="1"/>
    <col min="6407" max="6407" width="11.28515625" style="272" bestFit="1" customWidth="1"/>
    <col min="6408" max="6408" width="10.140625" style="272" bestFit="1" customWidth="1"/>
    <col min="6409" max="6409" width="3.7109375" style="272" customWidth="1"/>
    <col min="6410" max="6657" width="9.140625" style="272"/>
    <col min="6658" max="6658" width="13.7109375" style="272" customWidth="1"/>
    <col min="6659" max="6659" width="42.7109375" style="272" customWidth="1"/>
    <col min="6660" max="6661" width="8.7109375" style="272" customWidth="1"/>
    <col min="6662" max="6662" width="11.140625" style="272" customWidth="1"/>
    <col min="6663" max="6663" width="11.28515625" style="272" bestFit="1" customWidth="1"/>
    <col min="6664" max="6664" width="10.140625" style="272" bestFit="1" customWidth="1"/>
    <col min="6665" max="6665" width="3.7109375" style="272" customWidth="1"/>
    <col min="6666" max="6913" width="9.140625" style="272"/>
    <col min="6914" max="6914" width="13.7109375" style="272" customWidth="1"/>
    <col min="6915" max="6915" width="42.7109375" style="272" customWidth="1"/>
    <col min="6916" max="6917" width="8.7109375" style="272" customWidth="1"/>
    <col min="6918" max="6918" width="11.140625" style="272" customWidth="1"/>
    <col min="6919" max="6919" width="11.28515625" style="272" bestFit="1" customWidth="1"/>
    <col min="6920" max="6920" width="10.140625" style="272" bestFit="1" customWidth="1"/>
    <col min="6921" max="6921" width="3.7109375" style="272" customWidth="1"/>
    <col min="6922" max="7169" width="9.140625" style="272"/>
    <col min="7170" max="7170" width="13.7109375" style="272" customWidth="1"/>
    <col min="7171" max="7171" width="42.7109375" style="272" customWidth="1"/>
    <col min="7172" max="7173" width="8.7109375" style="272" customWidth="1"/>
    <col min="7174" max="7174" width="11.140625" style="272" customWidth="1"/>
    <col min="7175" max="7175" width="11.28515625" style="272" bestFit="1" customWidth="1"/>
    <col min="7176" max="7176" width="10.140625" style="272" bestFit="1" customWidth="1"/>
    <col min="7177" max="7177" width="3.7109375" style="272" customWidth="1"/>
    <col min="7178" max="7425" width="9.140625" style="272"/>
    <col min="7426" max="7426" width="13.7109375" style="272" customWidth="1"/>
    <col min="7427" max="7427" width="42.7109375" style="272" customWidth="1"/>
    <col min="7428" max="7429" width="8.7109375" style="272" customWidth="1"/>
    <col min="7430" max="7430" width="11.140625" style="272" customWidth="1"/>
    <col min="7431" max="7431" width="11.28515625" style="272" bestFit="1" customWidth="1"/>
    <col min="7432" max="7432" width="10.140625" style="272" bestFit="1" customWidth="1"/>
    <col min="7433" max="7433" width="3.7109375" style="272" customWidth="1"/>
    <col min="7434" max="7681" width="9.140625" style="272"/>
    <col min="7682" max="7682" width="13.7109375" style="272" customWidth="1"/>
    <col min="7683" max="7683" width="42.7109375" style="272" customWidth="1"/>
    <col min="7684" max="7685" width="8.7109375" style="272" customWidth="1"/>
    <col min="7686" max="7686" width="11.140625" style="272" customWidth="1"/>
    <col min="7687" max="7687" width="11.28515625" style="272" bestFit="1" customWidth="1"/>
    <col min="7688" max="7688" width="10.140625" style="272" bestFit="1" customWidth="1"/>
    <col min="7689" max="7689" width="3.7109375" style="272" customWidth="1"/>
    <col min="7690" max="7937" width="9.140625" style="272"/>
    <col min="7938" max="7938" width="13.7109375" style="272" customWidth="1"/>
    <col min="7939" max="7939" width="42.7109375" style="272" customWidth="1"/>
    <col min="7940" max="7941" width="8.7109375" style="272" customWidth="1"/>
    <col min="7942" max="7942" width="11.140625" style="272" customWidth="1"/>
    <col min="7943" max="7943" width="11.28515625" style="272" bestFit="1" customWidth="1"/>
    <col min="7944" max="7944" width="10.140625" style="272" bestFit="1" customWidth="1"/>
    <col min="7945" max="7945" width="3.7109375" style="272" customWidth="1"/>
    <col min="7946" max="8193" width="9.140625" style="272"/>
    <col min="8194" max="8194" width="13.7109375" style="272" customWidth="1"/>
    <col min="8195" max="8195" width="42.7109375" style="272" customWidth="1"/>
    <col min="8196" max="8197" width="8.7109375" style="272" customWidth="1"/>
    <col min="8198" max="8198" width="11.140625" style="272" customWidth="1"/>
    <col min="8199" max="8199" width="11.28515625" style="272" bestFit="1" customWidth="1"/>
    <col min="8200" max="8200" width="10.140625" style="272" bestFit="1" customWidth="1"/>
    <col min="8201" max="8201" width="3.7109375" style="272" customWidth="1"/>
    <col min="8202" max="8449" width="9.140625" style="272"/>
    <col min="8450" max="8450" width="13.7109375" style="272" customWidth="1"/>
    <col min="8451" max="8451" width="42.7109375" style="272" customWidth="1"/>
    <col min="8452" max="8453" width="8.7109375" style="272" customWidth="1"/>
    <col min="8454" max="8454" width="11.140625" style="272" customWidth="1"/>
    <col min="8455" max="8455" width="11.28515625" style="272" bestFit="1" customWidth="1"/>
    <col min="8456" max="8456" width="10.140625" style="272" bestFit="1" customWidth="1"/>
    <col min="8457" max="8457" width="3.7109375" style="272" customWidth="1"/>
    <col min="8458" max="8705" width="9.140625" style="272"/>
    <col min="8706" max="8706" width="13.7109375" style="272" customWidth="1"/>
    <col min="8707" max="8707" width="42.7109375" style="272" customWidth="1"/>
    <col min="8708" max="8709" width="8.7109375" style="272" customWidth="1"/>
    <col min="8710" max="8710" width="11.140625" style="272" customWidth="1"/>
    <col min="8711" max="8711" width="11.28515625" style="272" bestFit="1" customWidth="1"/>
    <col min="8712" max="8712" width="10.140625" style="272" bestFit="1" customWidth="1"/>
    <col min="8713" max="8713" width="3.7109375" style="272" customWidth="1"/>
    <col min="8714" max="8961" width="9.140625" style="272"/>
    <col min="8962" max="8962" width="13.7109375" style="272" customWidth="1"/>
    <col min="8963" max="8963" width="42.7109375" style="272" customWidth="1"/>
    <col min="8964" max="8965" width="8.7109375" style="272" customWidth="1"/>
    <col min="8966" max="8966" width="11.140625" style="272" customWidth="1"/>
    <col min="8967" max="8967" width="11.28515625" style="272" bestFit="1" customWidth="1"/>
    <col min="8968" max="8968" width="10.140625" style="272" bestFit="1" customWidth="1"/>
    <col min="8969" max="8969" width="3.7109375" style="272" customWidth="1"/>
    <col min="8970" max="9217" width="9.140625" style="272"/>
    <col min="9218" max="9218" width="13.7109375" style="272" customWidth="1"/>
    <col min="9219" max="9219" width="42.7109375" style="272" customWidth="1"/>
    <col min="9220" max="9221" width="8.7109375" style="272" customWidth="1"/>
    <col min="9222" max="9222" width="11.140625" style="272" customWidth="1"/>
    <col min="9223" max="9223" width="11.28515625" style="272" bestFit="1" customWidth="1"/>
    <col min="9224" max="9224" width="10.140625" style="272" bestFit="1" customWidth="1"/>
    <col min="9225" max="9225" width="3.7109375" style="272" customWidth="1"/>
    <col min="9226" max="9473" width="9.140625" style="272"/>
    <col min="9474" max="9474" width="13.7109375" style="272" customWidth="1"/>
    <col min="9475" max="9475" width="42.7109375" style="272" customWidth="1"/>
    <col min="9476" max="9477" width="8.7109375" style="272" customWidth="1"/>
    <col min="9478" max="9478" width="11.140625" style="272" customWidth="1"/>
    <col min="9479" max="9479" width="11.28515625" style="272" bestFit="1" customWidth="1"/>
    <col min="9480" max="9480" width="10.140625" style="272" bestFit="1" customWidth="1"/>
    <col min="9481" max="9481" width="3.7109375" style="272" customWidth="1"/>
    <col min="9482" max="9729" width="9.140625" style="272"/>
    <col min="9730" max="9730" width="13.7109375" style="272" customWidth="1"/>
    <col min="9731" max="9731" width="42.7109375" style="272" customWidth="1"/>
    <col min="9732" max="9733" width="8.7109375" style="272" customWidth="1"/>
    <col min="9734" max="9734" width="11.140625" style="272" customWidth="1"/>
    <col min="9735" max="9735" width="11.28515625" style="272" bestFit="1" customWidth="1"/>
    <col min="9736" max="9736" width="10.140625" style="272" bestFit="1" customWidth="1"/>
    <col min="9737" max="9737" width="3.7109375" style="272" customWidth="1"/>
    <col min="9738" max="9985" width="9.140625" style="272"/>
    <col min="9986" max="9986" width="13.7109375" style="272" customWidth="1"/>
    <col min="9987" max="9987" width="42.7109375" style="272" customWidth="1"/>
    <col min="9988" max="9989" width="8.7109375" style="272" customWidth="1"/>
    <col min="9990" max="9990" width="11.140625" style="272" customWidth="1"/>
    <col min="9991" max="9991" width="11.28515625" style="272" bestFit="1" customWidth="1"/>
    <col min="9992" max="9992" width="10.140625" style="272" bestFit="1" customWidth="1"/>
    <col min="9993" max="9993" width="3.7109375" style="272" customWidth="1"/>
    <col min="9994" max="10241" width="9.140625" style="272"/>
    <col min="10242" max="10242" width="13.7109375" style="272" customWidth="1"/>
    <col min="10243" max="10243" width="42.7109375" style="272" customWidth="1"/>
    <col min="10244" max="10245" width="8.7109375" style="272" customWidth="1"/>
    <col min="10246" max="10246" width="11.140625" style="272" customWidth="1"/>
    <col min="10247" max="10247" width="11.28515625" style="272" bestFit="1" customWidth="1"/>
    <col min="10248" max="10248" width="10.140625" style="272" bestFit="1" customWidth="1"/>
    <col min="10249" max="10249" width="3.7109375" style="272" customWidth="1"/>
    <col min="10250" max="10497" width="9.140625" style="272"/>
    <col min="10498" max="10498" width="13.7109375" style="272" customWidth="1"/>
    <col min="10499" max="10499" width="42.7109375" style="272" customWidth="1"/>
    <col min="10500" max="10501" width="8.7109375" style="272" customWidth="1"/>
    <col min="10502" max="10502" width="11.140625" style="272" customWidth="1"/>
    <col min="10503" max="10503" width="11.28515625" style="272" bestFit="1" customWidth="1"/>
    <col min="10504" max="10504" width="10.140625" style="272" bestFit="1" customWidth="1"/>
    <col min="10505" max="10505" width="3.7109375" style="272" customWidth="1"/>
    <col min="10506" max="10753" width="9.140625" style="272"/>
    <col min="10754" max="10754" width="13.7109375" style="272" customWidth="1"/>
    <col min="10755" max="10755" width="42.7109375" style="272" customWidth="1"/>
    <col min="10756" max="10757" width="8.7109375" style="272" customWidth="1"/>
    <col min="10758" max="10758" width="11.140625" style="272" customWidth="1"/>
    <col min="10759" max="10759" width="11.28515625" style="272" bestFit="1" customWidth="1"/>
    <col min="10760" max="10760" width="10.140625" style="272" bestFit="1" customWidth="1"/>
    <col min="10761" max="10761" width="3.7109375" style="272" customWidth="1"/>
    <col min="10762" max="11009" width="9.140625" style="272"/>
    <col min="11010" max="11010" width="13.7109375" style="272" customWidth="1"/>
    <col min="11011" max="11011" width="42.7109375" style="272" customWidth="1"/>
    <col min="11012" max="11013" width="8.7109375" style="272" customWidth="1"/>
    <col min="11014" max="11014" width="11.140625" style="272" customWidth="1"/>
    <col min="11015" max="11015" width="11.28515625" style="272" bestFit="1" customWidth="1"/>
    <col min="11016" max="11016" width="10.140625" style="272" bestFit="1" customWidth="1"/>
    <col min="11017" max="11017" width="3.7109375" style="272" customWidth="1"/>
    <col min="11018" max="11265" width="9.140625" style="272"/>
    <col min="11266" max="11266" width="13.7109375" style="272" customWidth="1"/>
    <col min="11267" max="11267" width="42.7109375" style="272" customWidth="1"/>
    <col min="11268" max="11269" width="8.7109375" style="272" customWidth="1"/>
    <col min="11270" max="11270" width="11.140625" style="272" customWidth="1"/>
    <col min="11271" max="11271" width="11.28515625" style="272" bestFit="1" customWidth="1"/>
    <col min="11272" max="11272" width="10.140625" style="272" bestFit="1" customWidth="1"/>
    <col min="11273" max="11273" width="3.7109375" style="272" customWidth="1"/>
    <col min="11274" max="11521" width="9.140625" style="272"/>
    <col min="11522" max="11522" width="13.7109375" style="272" customWidth="1"/>
    <col min="11523" max="11523" width="42.7109375" style="272" customWidth="1"/>
    <col min="11524" max="11525" width="8.7109375" style="272" customWidth="1"/>
    <col min="11526" max="11526" width="11.140625" style="272" customWidth="1"/>
    <col min="11527" max="11527" width="11.28515625" style="272" bestFit="1" customWidth="1"/>
    <col min="11528" max="11528" width="10.140625" style="272" bestFit="1" customWidth="1"/>
    <col min="11529" max="11529" width="3.7109375" style="272" customWidth="1"/>
    <col min="11530" max="11777" width="9.140625" style="272"/>
    <col min="11778" max="11778" width="13.7109375" style="272" customWidth="1"/>
    <col min="11779" max="11779" width="42.7109375" style="272" customWidth="1"/>
    <col min="11780" max="11781" width="8.7109375" style="272" customWidth="1"/>
    <col min="11782" max="11782" width="11.140625" style="272" customWidth="1"/>
    <col min="11783" max="11783" width="11.28515625" style="272" bestFit="1" customWidth="1"/>
    <col min="11784" max="11784" width="10.140625" style="272" bestFit="1" customWidth="1"/>
    <col min="11785" max="11785" width="3.7109375" style="272" customWidth="1"/>
    <col min="11786" max="12033" width="9.140625" style="272"/>
    <col min="12034" max="12034" width="13.7109375" style="272" customWidth="1"/>
    <col min="12035" max="12035" width="42.7109375" style="272" customWidth="1"/>
    <col min="12036" max="12037" width="8.7109375" style="272" customWidth="1"/>
    <col min="12038" max="12038" width="11.140625" style="272" customWidth="1"/>
    <col min="12039" max="12039" width="11.28515625" style="272" bestFit="1" customWidth="1"/>
    <col min="12040" max="12040" width="10.140625" style="272" bestFit="1" customWidth="1"/>
    <col min="12041" max="12041" width="3.7109375" style="272" customWidth="1"/>
    <col min="12042" max="12289" width="9.140625" style="272"/>
    <col min="12290" max="12290" width="13.7109375" style="272" customWidth="1"/>
    <col min="12291" max="12291" width="42.7109375" style="272" customWidth="1"/>
    <col min="12292" max="12293" width="8.7109375" style="272" customWidth="1"/>
    <col min="12294" max="12294" width="11.140625" style="272" customWidth="1"/>
    <col min="12295" max="12295" width="11.28515625" style="272" bestFit="1" customWidth="1"/>
    <col min="12296" max="12296" width="10.140625" style="272" bestFit="1" customWidth="1"/>
    <col min="12297" max="12297" width="3.7109375" style="272" customWidth="1"/>
    <col min="12298" max="12545" width="9.140625" style="272"/>
    <col min="12546" max="12546" width="13.7109375" style="272" customWidth="1"/>
    <col min="12547" max="12547" width="42.7109375" style="272" customWidth="1"/>
    <col min="12548" max="12549" width="8.7109375" style="272" customWidth="1"/>
    <col min="12550" max="12550" width="11.140625" style="272" customWidth="1"/>
    <col min="12551" max="12551" width="11.28515625" style="272" bestFit="1" customWidth="1"/>
    <col min="12552" max="12552" width="10.140625" style="272" bestFit="1" customWidth="1"/>
    <col min="12553" max="12553" width="3.7109375" style="272" customWidth="1"/>
    <col min="12554" max="12801" width="9.140625" style="272"/>
    <col min="12802" max="12802" width="13.7109375" style="272" customWidth="1"/>
    <col min="12803" max="12803" width="42.7109375" style="272" customWidth="1"/>
    <col min="12804" max="12805" width="8.7109375" style="272" customWidth="1"/>
    <col min="12806" max="12806" width="11.140625" style="272" customWidth="1"/>
    <col min="12807" max="12807" width="11.28515625" style="272" bestFit="1" customWidth="1"/>
    <col min="12808" max="12808" width="10.140625" style="272" bestFit="1" customWidth="1"/>
    <col min="12809" max="12809" width="3.7109375" style="272" customWidth="1"/>
    <col min="12810" max="13057" width="9.140625" style="272"/>
    <col min="13058" max="13058" width="13.7109375" style="272" customWidth="1"/>
    <col min="13059" max="13059" width="42.7109375" style="272" customWidth="1"/>
    <col min="13060" max="13061" width="8.7109375" style="272" customWidth="1"/>
    <col min="13062" max="13062" width="11.140625" style="272" customWidth="1"/>
    <col min="13063" max="13063" width="11.28515625" style="272" bestFit="1" customWidth="1"/>
    <col min="13064" max="13064" width="10.140625" style="272" bestFit="1" customWidth="1"/>
    <col min="13065" max="13065" width="3.7109375" style="272" customWidth="1"/>
    <col min="13066" max="13313" width="9.140625" style="272"/>
    <col min="13314" max="13314" width="13.7109375" style="272" customWidth="1"/>
    <col min="13315" max="13315" width="42.7109375" style="272" customWidth="1"/>
    <col min="13316" max="13317" width="8.7109375" style="272" customWidth="1"/>
    <col min="13318" max="13318" width="11.140625" style="272" customWidth="1"/>
    <col min="13319" max="13319" width="11.28515625" style="272" bestFit="1" customWidth="1"/>
    <col min="13320" max="13320" width="10.140625" style="272" bestFit="1" customWidth="1"/>
    <col min="13321" max="13321" width="3.7109375" style="272" customWidth="1"/>
    <col min="13322" max="13569" width="9.140625" style="272"/>
    <col min="13570" max="13570" width="13.7109375" style="272" customWidth="1"/>
    <col min="13571" max="13571" width="42.7109375" style="272" customWidth="1"/>
    <col min="13572" max="13573" width="8.7109375" style="272" customWidth="1"/>
    <col min="13574" max="13574" width="11.140625" style="272" customWidth="1"/>
    <col min="13575" max="13575" width="11.28515625" style="272" bestFit="1" customWidth="1"/>
    <col min="13576" max="13576" width="10.140625" style="272" bestFit="1" customWidth="1"/>
    <col min="13577" max="13577" width="3.7109375" style="272" customWidth="1"/>
    <col min="13578" max="13825" width="9.140625" style="272"/>
    <col min="13826" max="13826" width="13.7109375" style="272" customWidth="1"/>
    <col min="13827" max="13827" width="42.7109375" style="272" customWidth="1"/>
    <col min="13828" max="13829" width="8.7109375" style="272" customWidth="1"/>
    <col min="13830" max="13830" width="11.140625" style="272" customWidth="1"/>
    <col min="13831" max="13831" width="11.28515625" style="272" bestFit="1" customWidth="1"/>
    <col min="13832" max="13832" width="10.140625" style="272" bestFit="1" customWidth="1"/>
    <col min="13833" max="13833" width="3.7109375" style="272" customWidth="1"/>
    <col min="13834" max="14081" width="9.140625" style="272"/>
    <col min="14082" max="14082" width="13.7109375" style="272" customWidth="1"/>
    <col min="14083" max="14083" width="42.7109375" style="272" customWidth="1"/>
    <col min="14084" max="14085" width="8.7109375" style="272" customWidth="1"/>
    <col min="14086" max="14086" width="11.140625" style="272" customWidth="1"/>
    <col min="14087" max="14087" width="11.28515625" style="272" bestFit="1" customWidth="1"/>
    <col min="14088" max="14088" width="10.140625" style="272" bestFit="1" customWidth="1"/>
    <col min="14089" max="14089" width="3.7109375" style="272" customWidth="1"/>
    <col min="14090" max="14337" width="9.140625" style="272"/>
    <col min="14338" max="14338" width="13.7109375" style="272" customWidth="1"/>
    <col min="14339" max="14339" width="42.7109375" style="272" customWidth="1"/>
    <col min="14340" max="14341" width="8.7109375" style="272" customWidth="1"/>
    <col min="14342" max="14342" width="11.140625" style="272" customWidth="1"/>
    <col min="14343" max="14343" width="11.28515625" style="272" bestFit="1" customWidth="1"/>
    <col min="14344" max="14344" width="10.140625" style="272" bestFit="1" customWidth="1"/>
    <col min="14345" max="14345" width="3.7109375" style="272" customWidth="1"/>
    <col min="14346" max="14593" width="9.140625" style="272"/>
    <col min="14594" max="14594" width="13.7109375" style="272" customWidth="1"/>
    <col min="14595" max="14595" width="42.7109375" style="272" customWidth="1"/>
    <col min="14596" max="14597" width="8.7109375" style="272" customWidth="1"/>
    <col min="14598" max="14598" width="11.140625" style="272" customWidth="1"/>
    <col min="14599" max="14599" width="11.28515625" style="272" bestFit="1" customWidth="1"/>
    <col min="14600" max="14600" width="10.140625" style="272" bestFit="1" customWidth="1"/>
    <col min="14601" max="14601" width="3.7109375" style="272" customWidth="1"/>
    <col min="14602" max="14849" width="9.140625" style="272"/>
    <col min="14850" max="14850" width="13.7109375" style="272" customWidth="1"/>
    <col min="14851" max="14851" width="42.7109375" style="272" customWidth="1"/>
    <col min="14852" max="14853" width="8.7109375" style="272" customWidth="1"/>
    <col min="14854" max="14854" width="11.140625" style="272" customWidth="1"/>
    <col min="14855" max="14855" width="11.28515625" style="272" bestFit="1" customWidth="1"/>
    <col min="14856" max="14856" width="10.140625" style="272" bestFit="1" customWidth="1"/>
    <col min="14857" max="14857" width="3.7109375" style="272" customWidth="1"/>
    <col min="14858" max="15105" width="9.140625" style="272"/>
    <col min="15106" max="15106" width="13.7109375" style="272" customWidth="1"/>
    <col min="15107" max="15107" width="42.7109375" style="272" customWidth="1"/>
    <col min="15108" max="15109" width="8.7109375" style="272" customWidth="1"/>
    <col min="15110" max="15110" width="11.140625" style="272" customWidth="1"/>
    <col min="15111" max="15111" width="11.28515625" style="272" bestFit="1" customWidth="1"/>
    <col min="15112" max="15112" width="10.140625" style="272" bestFit="1" customWidth="1"/>
    <col min="15113" max="15113" width="3.7109375" style="272" customWidth="1"/>
    <col min="15114" max="15361" width="9.140625" style="272"/>
    <col min="15362" max="15362" width="13.7109375" style="272" customWidth="1"/>
    <col min="15363" max="15363" width="42.7109375" style="272" customWidth="1"/>
    <col min="15364" max="15365" width="8.7109375" style="272" customWidth="1"/>
    <col min="15366" max="15366" width="11.140625" style="272" customWidth="1"/>
    <col min="15367" max="15367" width="11.28515625" style="272" bestFit="1" customWidth="1"/>
    <col min="15368" max="15368" width="10.140625" style="272" bestFit="1" customWidth="1"/>
    <col min="15369" max="15369" width="3.7109375" style="272" customWidth="1"/>
    <col min="15370" max="15617" width="9.140625" style="272"/>
    <col min="15618" max="15618" width="13.7109375" style="272" customWidth="1"/>
    <col min="15619" max="15619" width="42.7109375" style="272" customWidth="1"/>
    <col min="15620" max="15621" width="8.7109375" style="272" customWidth="1"/>
    <col min="15622" max="15622" width="11.140625" style="272" customWidth="1"/>
    <col min="15623" max="15623" width="11.28515625" style="272" bestFit="1" customWidth="1"/>
    <col min="15624" max="15624" width="10.140625" style="272" bestFit="1" customWidth="1"/>
    <col min="15625" max="15625" width="3.7109375" style="272" customWidth="1"/>
    <col min="15626" max="15873" width="9.140625" style="272"/>
    <col min="15874" max="15874" width="13.7109375" style="272" customWidth="1"/>
    <col min="15875" max="15875" width="42.7109375" style="272" customWidth="1"/>
    <col min="15876" max="15877" width="8.7109375" style="272" customWidth="1"/>
    <col min="15878" max="15878" width="11.140625" style="272" customWidth="1"/>
    <col min="15879" max="15879" width="11.28515625" style="272" bestFit="1" customWidth="1"/>
    <col min="15880" max="15880" width="10.140625" style="272" bestFit="1" customWidth="1"/>
    <col min="15881" max="15881" width="3.7109375" style="272" customWidth="1"/>
    <col min="15882" max="16129" width="9.140625" style="272"/>
    <col min="16130" max="16130" width="13.7109375" style="272" customWidth="1"/>
    <col min="16131" max="16131" width="42.7109375" style="272" customWidth="1"/>
    <col min="16132" max="16133" width="8.7109375" style="272" customWidth="1"/>
    <col min="16134" max="16134" width="11.140625" style="272" customWidth="1"/>
    <col min="16135" max="16135" width="11.28515625" style="272" bestFit="1" customWidth="1"/>
    <col min="16136" max="16136" width="10.140625" style="272" bestFit="1" customWidth="1"/>
    <col min="16137" max="16137" width="3.7109375" style="272" customWidth="1"/>
    <col min="16138" max="16384" width="9.140625" style="272"/>
  </cols>
  <sheetData>
    <row r="1" spans="2:12" ht="15.75" thickBot="1" x14ac:dyDescent="0.3">
      <c r="C1" s="3"/>
      <c r="D1" s="4"/>
    </row>
    <row r="2" spans="2:12" ht="15" customHeight="1" x14ac:dyDescent="0.25">
      <c r="B2" s="376" t="s">
        <v>170</v>
      </c>
      <c r="C2" s="366" t="s">
        <v>272</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70" customFormat="1" x14ac:dyDescent="0.25">
      <c r="B30" s="107"/>
      <c r="C30" s="67"/>
      <c r="D30" s="68"/>
      <c r="E30" s="139"/>
      <c r="F30" s="139"/>
      <c r="G30" s="139"/>
      <c r="H30" s="140"/>
    </row>
    <row r="31" spans="2:13" s="270" customFormat="1" x14ac:dyDescent="0.25">
      <c r="B31" s="85"/>
      <c r="C31" s="74"/>
      <c r="D31" s="108"/>
      <c r="E31" s="141"/>
      <c r="F31" s="141"/>
      <c r="G31" s="124"/>
      <c r="H31" s="125"/>
    </row>
    <row r="32" spans="2:13" s="270" customFormat="1" x14ac:dyDescent="0.25">
      <c r="B32" s="85"/>
      <c r="C32" s="74"/>
      <c r="D32" s="75"/>
      <c r="E32" s="142"/>
      <c r="F32" s="142"/>
      <c r="G32" s="124"/>
      <c r="H32" s="125"/>
    </row>
    <row r="33" spans="2:10" s="270" customFormat="1" x14ac:dyDescent="0.25">
      <c r="B33" s="85"/>
      <c r="C33" s="74"/>
      <c r="D33" s="75"/>
      <c r="E33" s="142"/>
      <c r="F33" s="142"/>
      <c r="G33" s="142"/>
      <c r="H33" s="125"/>
    </row>
    <row r="34" spans="2:10" s="270" customFormat="1" x14ac:dyDescent="0.25">
      <c r="B34" s="85"/>
      <c r="C34" s="74"/>
      <c r="D34" s="75"/>
      <c r="E34" s="142"/>
      <c r="F34" s="142"/>
      <c r="G34" s="124"/>
      <c r="H34" s="125"/>
    </row>
    <row r="35" spans="2:10" s="270"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'BSIC01.a-3C '!E47</f>
        <v>179</v>
      </c>
      <c r="F41" s="258">
        <f>'ANAS 2015'!E18</f>
        <v>0.4</v>
      </c>
      <c r="G41" s="259">
        <f t="shared" ref="G41:G44" si="0">E41/$G$15</f>
        <v>179</v>
      </c>
      <c r="H41" s="260">
        <f t="shared" ref="H41:H44" si="1">G41*F41</f>
        <v>71.600000000000009</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'BSIC01.a-3C '!E43</f>
        <v>16</v>
      </c>
      <c r="F42" s="245">
        <f>'ANAS 2015'!E20</f>
        <v>0.85</v>
      </c>
      <c r="G42" s="242">
        <f>E42/$G$15</f>
        <v>16</v>
      </c>
      <c r="H42" s="243">
        <f>G42*F42</f>
        <v>13.6</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'BSIC01.a-3C '!E48</f>
        <v>21</v>
      </c>
      <c r="F43" s="240">
        <f>'ANAS 2015'!E19</f>
        <v>0.25</v>
      </c>
      <c r="G43" s="242">
        <f>E43/$G$15</f>
        <v>21</v>
      </c>
      <c r="H43" s="243">
        <f>G43*F43</f>
        <v>5.25</v>
      </c>
      <c r="J43" s="45"/>
    </row>
    <row r="44" spans="2:10" ht="26.25" thickBot="1" x14ac:dyDescent="0.3">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'BSIC01.a-3C '!E49</f>
        <v>1</v>
      </c>
      <c r="F44" s="240">
        <f>'ANALISI DI MERCATO'!H5</f>
        <v>37.774421333333336</v>
      </c>
      <c r="G44" s="255">
        <f t="shared" si="0"/>
        <v>1</v>
      </c>
      <c r="H44" s="256">
        <f t="shared" si="1"/>
        <v>37.774421333333336</v>
      </c>
      <c r="J44" s="45"/>
    </row>
    <row r="45" spans="2:10" ht="15.75" thickBot="1" x14ac:dyDescent="0.3">
      <c r="B45" s="105"/>
      <c r="C45" s="56" t="s">
        <v>22</v>
      </c>
      <c r="D45" s="57"/>
      <c r="E45" s="136"/>
      <c r="F45" s="136"/>
      <c r="G45" s="60" t="s">
        <v>15</v>
      </c>
      <c r="H45" s="12">
        <f>SUM(H41:H44)</f>
        <v>128.22442133333334</v>
      </c>
    </row>
    <row r="46" spans="2:10" ht="15.75" thickBot="1" x14ac:dyDescent="0.3">
      <c r="C46" s="87"/>
      <c r="D46" s="88"/>
      <c r="E46" s="147"/>
      <c r="F46" s="147"/>
      <c r="G46" s="148"/>
      <c r="H46" s="148"/>
    </row>
    <row r="47" spans="2:10" ht="15.75" thickBot="1" x14ac:dyDescent="0.3">
      <c r="C47" s="91"/>
      <c r="D47" s="91"/>
      <c r="E47" s="91"/>
      <c r="F47" s="91" t="s">
        <v>23</v>
      </c>
      <c r="G47" s="92" t="s">
        <v>31</v>
      </c>
      <c r="H47" s="12">
        <f>H45+H38+H27</f>
        <v>128.22442133333334</v>
      </c>
    </row>
  </sheetData>
  <mergeCells count="2">
    <mergeCell ref="B2:B3"/>
    <mergeCell ref="C2:F13"/>
  </mergeCells>
  <pageMargins left="0.7" right="0.7" top="0.75" bottom="0.75" header="0.3" footer="0.3"/>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56"/>
  <sheetViews>
    <sheetView workbookViewId="0">
      <selection activeCell="B2" sqref="B2:B3"/>
    </sheetView>
  </sheetViews>
  <sheetFormatPr defaultRowHeight="15" x14ac:dyDescent="0.25"/>
  <cols>
    <col min="1" max="1" width="3.7109375" style="280" customWidth="1"/>
    <col min="2" max="2" width="15.7109375" style="101" customWidth="1"/>
    <col min="3" max="3" width="80.7109375" style="280" customWidth="1"/>
    <col min="4" max="4" width="8.7109375" style="6" customWidth="1"/>
    <col min="5" max="5" width="8.7109375" style="5" customWidth="1"/>
    <col min="6" max="8" width="10.7109375" style="5" customWidth="1"/>
    <col min="9" max="9" width="3.7109375" style="280" customWidth="1"/>
    <col min="10" max="257" width="9.140625" style="280"/>
    <col min="258" max="258" width="13.7109375" style="280" customWidth="1"/>
    <col min="259" max="259" width="42.7109375" style="280" customWidth="1"/>
    <col min="260" max="261" width="8.7109375" style="280" customWidth="1"/>
    <col min="262" max="264" width="10.7109375" style="280" customWidth="1"/>
    <col min="265" max="265" width="3.7109375" style="280" customWidth="1"/>
    <col min="266" max="513" width="9.140625" style="280"/>
    <col min="514" max="514" width="13.7109375" style="280" customWidth="1"/>
    <col min="515" max="515" width="42.7109375" style="280" customWidth="1"/>
    <col min="516" max="517" width="8.7109375" style="280" customWidth="1"/>
    <col min="518" max="520" width="10.7109375" style="280" customWidth="1"/>
    <col min="521" max="521" width="3.7109375" style="280" customWidth="1"/>
    <col min="522" max="769" width="9.140625" style="280"/>
    <col min="770" max="770" width="13.7109375" style="280" customWidth="1"/>
    <col min="771" max="771" width="42.7109375" style="280" customWidth="1"/>
    <col min="772" max="773" width="8.7109375" style="280" customWidth="1"/>
    <col min="774" max="776" width="10.7109375" style="280" customWidth="1"/>
    <col min="777" max="777" width="3.7109375" style="280" customWidth="1"/>
    <col min="778" max="1025" width="9.140625" style="280"/>
    <col min="1026" max="1026" width="13.7109375" style="280" customWidth="1"/>
    <col min="1027" max="1027" width="42.7109375" style="280" customWidth="1"/>
    <col min="1028" max="1029" width="8.7109375" style="280" customWidth="1"/>
    <col min="1030" max="1032" width="10.7109375" style="280" customWidth="1"/>
    <col min="1033" max="1033" width="3.7109375" style="280" customWidth="1"/>
    <col min="1034" max="1281" width="9.140625" style="280"/>
    <col min="1282" max="1282" width="13.7109375" style="280" customWidth="1"/>
    <col min="1283" max="1283" width="42.7109375" style="280" customWidth="1"/>
    <col min="1284" max="1285" width="8.7109375" style="280" customWidth="1"/>
    <col min="1286" max="1288" width="10.7109375" style="280" customWidth="1"/>
    <col min="1289" max="1289" width="3.7109375" style="280" customWidth="1"/>
    <col min="1290" max="1537" width="9.140625" style="280"/>
    <col min="1538" max="1538" width="13.7109375" style="280" customWidth="1"/>
    <col min="1539" max="1539" width="42.7109375" style="280" customWidth="1"/>
    <col min="1540" max="1541" width="8.7109375" style="280" customWidth="1"/>
    <col min="1542" max="1544" width="10.7109375" style="280" customWidth="1"/>
    <col min="1545" max="1545" width="3.7109375" style="280" customWidth="1"/>
    <col min="1546" max="1793" width="9.140625" style="280"/>
    <col min="1794" max="1794" width="13.7109375" style="280" customWidth="1"/>
    <col min="1795" max="1795" width="42.7109375" style="280" customWidth="1"/>
    <col min="1796" max="1797" width="8.7109375" style="280" customWidth="1"/>
    <col min="1798" max="1800" width="10.7109375" style="280" customWidth="1"/>
    <col min="1801" max="1801" width="3.7109375" style="280" customWidth="1"/>
    <col min="1802" max="2049" width="9.140625" style="280"/>
    <col min="2050" max="2050" width="13.7109375" style="280" customWidth="1"/>
    <col min="2051" max="2051" width="42.7109375" style="280" customWidth="1"/>
    <col min="2052" max="2053" width="8.7109375" style="280" customWidth="1"/>
    <col min="2054" max="2056" width="10.7109375" style="280" customWidth="1"/>
    <col min="2057" max="2057" width="3.7109375" style="280" customWidth="1"/>
    <col min="2058" max="2305" width="9.140625" style="280"/>
    <col min="2306" max="2306" width="13.7109375" style="280" customWidth="1"/>
    <col min="2307" max="2307" width="42.7109375" style="280" customWidth="1"/>
    <col min="2308" max="2309" width="8.7109375" style="280" customWidth="1"/>
    <col min="2310" max="2312" width="10.7109375" style="280" customWidth="1"/>
    <col min="2313" max="2313" width="3.7109375" style="280" customWidth="1"/>
    <col min="2314" max="2561" width="9.140625" style="280"/>
    <col min="2562" max="2562" width="13.7109375" style="280" customWidth="1"/>
    <col min="2563" max="2563" width="42.7109375" style="280" customWidth="1"/>
    <col min="2564" max="2565" width="8.7109375" style="280" customWidth="1"/>
    <col min="2566" max="2568" width="10.7109375" style="280" customWidth="1"/>
    <col min="2569" max="2569" width="3.7109375" style="280" customWidth="1"/>
    <col min="2570" max="2817" width="9.140625" style="280"/>
    <col min="2818" max="2818" width="13.7109375" style="280" customWidth="1"/>
    <col min="2819" max="2819" width="42.7109375" style="280" customWidth="1"/>
    <col min="2820" max="2821" width="8.7109375" style="280" customWidth="1"/>
    <col min="2822" max="2824" width="10.7109375" style="280" customWidth="1"/>
    <col min="2825" max="2825" width="3.7109375" style="280" customWidth="1"/>
    <col min="2826" max="3073" width="9.140625" style="280"/>
    <col min="3074" max="3074" width="13.7109375" style="280" customWidth="1"/>
    <col min="3075" max="3075" width="42.7109375" style="280" customWidth="1"/>
    <col min="3076" max="3077" width="8.7109375" style="280" customWidth="1"/>
    <col min="3078" max="3080" width="10.7109375" style="280" customWidth="1"/>
    <col min="3081" max="3081" width="3.7109375" style="280" customWidth="1"/>
    <col min="3082" max="3329" width="9.140625" style="280"/>
    <col min="3330" max="3330" width="13.7109375" style="280" customWidth="1"/>
    <col min="3331" max="3331" width="42.7109375" style="280" customWidth="1"/>
    <col min="3332" max="3333" width="8.7109375" style="280" customWidth="1"/>
    <col min="3334" max="3336" width="10.7109375" style="280" customWidth="1"/>
    <col min="3337" max="3337" width="3.7109375" style="280" customWidth="1"/>
    <col min="3338" max="3585" width="9.140625" style="280"/>
    <col min="3586" max="3586" width="13.7109375" style="280" customWidth="1"/>
    <col min="3587" max="3587" width="42.7109375" style="280" customWidth="1"/>
    <col min="3588" max="3589" width="8.7109375" style="280" customWidth="1"/>
    <col min="3590" max="3592" width="10.7109375" style="280" customWidth="1"/>
    <col min="3593" max="3593" width="3.7109375" style="280" customWidth="1"/>
    <col min="3594" max="3841" width="9.140625" style="280"/>
    <col min="3842" max="3842" width="13.7109375" style="280" customWidth="1"/>
    <col min="3843" max="3843" width="42.7109375" style="280" customWidth="1"/>
    <col min="3844" max="3845" width="8.7109375" style="280" customWidth="1"/>
    <col min="3846" max="3848" width="10.7109375" style="280" customWidth="1"/>
    <col min="3849" max="3849" width="3.7109375" style="280" customWidth="1"/>
    <col min="3850" max="4097" width="9.140625" style="280"/>
    <col min="4098" max="4098" width="13.7109375" style="280" customWidth="1"/>
    <col min="4099" max="4099" width="42.7109375" style="280" customWidth="1"/>
    <col min="4100" max="4101" width="8.7109375" style="280" customWidth="1"/>
    <col min="4102" max="4104" width="10.7109375" style="280" customWidth="1"/>
    <col min="4105" max="4105" width="3.7109375" style="280" customWidth="1"/>
    <col min="4106" max="4353" width="9.140625" style="280"/>
    <col min="4354" max="4354" width="13.7109375" style="280" customWidth="1"/>
    <col min="4355" max="4355" width="42.7109375" style="280" customWidth="1"/>
    <col min="4356" max="4357" width="8.7109375" style="280" customWidth="1"/>
    <col min="4358" max="4360" width="10.7109375" style="280" customWidth="1"/>
    <col min="4361" max="4361" width="3.7109375" style="280" customWidth="1"/>
    <col min="4362" max="4609" width="9.140625" style="280"/>
    <col min="4610" max="4610" width="13.7109375" style="280" customWidth="1"/>
    <col min="4611" max="4611" width="42.7109375" style="280" customWidth="1"/>
    <col min="4612" max="4613" width="8.7109375" style="280" customWidth="1"/>
    <col min="4614" max="4616" width="10.7109375" style="280" customWidth="1"/>
    <col min="4617" max="4617" width="3.7109375" style="280" customWidth="1"/>
    <col min="4618" max="4865" width="9.140625" style="280"/>
    <col min="4866" max="4866" width="13.7109375" style="280" customWidth="1"/>
    <col min="4867" max="4867" width="42.7109375" style="280" customWidth="1"/>
    <col min="4868" max="4869" width="8.7109375" style="280" customWidth="1"/>
    <col min="4870" max="4872" width="10.7109375" style="280" customWidth="1"/>
    <col min="4873" max="4873" width="3.7109375" style="280" customWidth="1"/>
    <col min="4874" max="5121" width="9.140625" style="280"/>
    <col min="5122" max="5122" width="13.7109375" style="280" customWidth="1"/>
    <col min="5123" max="5123" width="42.7109375" style="280" customWidth="1"/>
    <col min="5124" max="5125" width="8.7109375" style="280" customWidth="1"/>
    <col min="5126" max="5128" width="10.7109375" style="280" customWidth="1"/>
    <col min="5129" max="5129" width="3.7109375" style="280" customWidth="1"/>
    <col min="5130" max="5377" width="9.140625" style="280"/>
    <col min="5378" max="5378" width="13.7109375" style="280" customWidth="1"/>
    <col min="5379" max="5379" width="42.7109375" style="280" customWidth="1"/>
    <col min="5380" max="5381" width="8.7109375" style="280" customWidth="1"/>
    <col min="5382" max="5384" width="10.7109375" style="280" customWidth="1"/>
    <col min="5385" max="5385" width="3.7109375" style="280" customWidth="1"/>
    <col min="5386" max="5633" width="9.140625" style="280"/>
    <col min="5634" max="5634" width="13.7109375" style="280" customWidth="1"/>
    <col min="5635" max="5635" width="42.7109375" style="280" customWidth="1"/>
    <col min="5636" max="5637" width="8.7109375" style="280" customWidth="1"/>
    <col min="5638" max="5640" width="10.7109375" style="280" customWidth="1"/>
    <col min="5641" max="5641" width="3.7109375" style="280" customWidth="1"/>
    <col min="5642" max="5889" width="9.140625" style="280"/>
    <col min="5890" max="5890" width="13.7109375" style="280" customWidth="1"/>
    <col min="5891" max="5891" width="42.7109375" style="280" customWidth="1"/>
    <col min="5892" max="5893" width="8.7109375" style="280" customWidth="1"/>
    <col min="5894" max="5896" width="10.7109375" style="280" customWidth="1"/>
    <col min="5897" max="5897" width="3.7109375" style="280" customWidth="1"/>
    <col min="5898" max="6145" width="9.140625" style="280"/>
    <col min="6146" max="6146" width="13.7109375" style="280" customWidth="1"/>
    <col min="6147" max="6147" width="42.7109375" style="280" customWidth="1"/>
    <col min="6148" max="6149" width="8.7109375" style="280" customWidth="1"/>
    <col min="6150" max="6152" width="10.7109375" style="280" customWidth="1"/>
    <col min="6153" max="6153" width="3.7109375" style="280" customWidth="1"/>
    <col min="6154" max="6401" width="9.140625" style="280"/>
    <col min="6402" max="6402" width="13.7109375" style="280" customWidth="1"/>
    <col min="6403" max="6403" width="42.7109375" style="280" customWidth="1"/>
    <col min="6404" max="6405" width="8.7109375" style="280" customWidth="1"/>
    <col min="6406" max="6408" width="10.7109375" style="280" customWidth="1"/>
    <col min="6409" max="6409" width="3.7109375" style="280" customWidth="1"/>
    <col min="6410" max="6657" width="9.140625" style="280"/>
    <col min="6658" max="6658" width="13.7109375" style="280" customWidth="1"/>
    <col min="6659" max="6659" width="42.7109375" style="280" customWidth="1"/>
    <col min="6660" max="6661" width="8.7109375" style="280" customWidth="1"/>
    <col min="6662" max="6664" width="10.7109375" style="280" customWidth="1"/>
    <col min="6665" max="6665" width="3.7109375" style="280" customWidth="1"/>
    <col min="6666" max="6913" width="9.140625" style="280"/>
    <col min="6914" max="6914" width="13.7109375" style="280" customWidth="1"/>
    <col min="6915" max="6915" width="42.7109375" style="280" customWidth="1"/>
    <col min="6916" max="6917" width="8.7109375" style="280" customWidth="1"/>
    <col min="6918" max="6920" width="10.7109375" style="280" customWidth="1"/>
    <col min="6921" max="6921" width="3.7109375" style="280" customWidth="1"/>
    <col min="6922" max="7169" width="9.140625" style="280"/>
    <col min="7170" max="7170" width="13.7109375" style="280" customWidth="1"/>
    <col min="7171" max="7171" width="42.7109375" style="280" customWidth="1"/>
    <col min="7172" max="7173" width="8.7109375" style="280" customWidth="1"/>
    <col min="7174" max="7176" width="10.7109375" style="280" customWidth="1"/>
    <col min="7177" max="7177" width="3.7109375" style="280" customWidth="1"/>
    <col min="7178" max="7425" width="9.140625" style="280"/>
    <col min="7426" max="7426" width="13.7109375" style="280" customWidth="1"/>
    <col min="7427" max="7427" width="42.7109375" style="280" customWidth="1"/>
    <col min="7428" max="7429" width="8.7109375" style="280" customWidth="1"/>
    <col min="7430" max="7432" width="10.7109375" style="280" customWidth="1"/>
    <col min="7433" max="7433" width="3.7109375" style="280" customWidth="1"/>
    <col min="7434" max="7681" width="9.140625" style="280"/>
    <col min="7682" max="7682" width="13.7109375" style="280" customWidth="1"/>
    <col min="7683" max="7683" width="42.7109375" style="280" customWidth="1"/>
    <col min="7684" max="7685" width="8.7109375" style="280" customWidth="1"/>
    <col min="7686" max="7688" width="10.7109375" style="280" customWidth="1"/>
    <col min="7689" max="7689" width="3.7109375" style="280" customWidth="1"/>
    <col min="7690" max="7937" width="9.140625" style="280"/>
    <col min="7938" max="7938" width="13.7109375" style="280" customWidth="1"/>
    <col min="7939" max="7939" width="42.7109375" style="280" customWidth="1"/>
    <col min="7940" max="7941" width="8.7109375" style="280" customWidth="1"/>
    <col min="7942" max="7944" width="10.7109375" style="280" customWidth="1"/>
    <col min="7945" max="7945" width="3.7109375" style="280" customWidth="1"/>
    <col min="7946" max="8193" width="9.140625" style="280"/>
    <col min="8194" max="8194" width="13.7109375" style="280" customWidth="1"/>
    <col min="8195" max="8195" width="42.7109375" style="280" customWidth="1"/>
    <col min="8196" max="8197" width="8.7109375" style="280" customWidth="1"/>
    <col min="8198" max="8200" width="10.7109375" style="280" customWidth="1"/>
    <col min="8201" max="8201" width="3.7109375" style="280" customWidth="1"/>
    <col min="8202" max="8449" width="9.140625" style="280"/>
    <col min="8450" max="8450" width="13.7109375" style="280" customWidth="1"/>
    <col min="8451" max="8451" width="42.7109375" style="280" customWidth="1"/>
    <col min="8452" max="8453" width="8.7109375" style="280" customWidth="1"/>
    <col min="8454" max="8456" width="10.7109375" style="280" customWidth="1"/>
    <col min="8457" max="8457" width="3.7109375" style="280" customWidth="1"/>
    <col min="8458" max="8705" width="9.140625" style="280"/>
    <col min="8706" max="8706" width="13.7109375" style="280" customWidth="1"/>
    <col min="8707" max="8707" width="42.7109375" style="280" customWidth="1"/>
    <col min="8708" max="8709" width="8.7109375" style="280" customWidth="1"/>
    <col min="8710" max="8712" width="10.7109375" style="280" customWidth="1"/>
    <col min="8713" max="8713" width="3.7109375" style="280" customWidth="1"/>
    <col min="8714" max="8961" width="9.140625" style="280"/>
    <col min="8962" max="8962" width="13.7109375" style="280" customWidth="1"/>
    <col min="8963" max="8963" width="42.7109375" style="280" customWidth="1"/>
    <col min="8964" max="8965" width="8.7109375" style="280" customWidth="1"/>
    <col min="8966" max="8968" width="10.7109375" style="280" customWidth="1"/>
    <col min="8969" max="8969" width="3.7109375" style="280" customWidth="1"/>
    <col min="8970" max="9217" width="9.140625" style="280"/>
    <col min="9218" max="9218" width="13.7109375" style="280" customWidth="1"/>
    <col min="9219" max="9219" width="42.7109375" style="280" customWidth="1"/>
    <col min="9220" max="9221" width="8.7109375" style="280" customWidth="1"/>
    <col min="9222" max="9224" width="10.7109375" style="280" customWidth="1"/>
    <col min="9225" max="9225" width="3.7109375" style="280" customWidth="1"/>
    <col min="9226" max="9473" width="9.140625" style="280"/>
    <col min="9474" max="9474" width="13.7109375" style="280" customWidth="1"/>
    <col min="9475" max="9475" width="42.7109375" style="280" customWidth="1"/>
    <col min="9476" max="9477" width="8.7109375" style="280" customWidth="1"/>
    <col min="9478" max="9480" width="10.7109375" style="280" customWidth="1"/>
    <col min="9481" max="9481" width="3.7109375" style="280" customWidth="1"/>
    <col min="9482" max="9729" width="9.140625" style="280"/>
    <col min="9730" max="9730" width="13.7109375" style="280" customWidth="1"/>
    <col min="9731" max="9731" width="42.7109375" style="280" customWidth="1"/>
    <col min="9732" max="9733" width="8.7109375" style="280" customWidth="1"/>
    <col min="9734" max="9736" width="10.7109375" style="280" customWidth="1"/>
    <col min="9737" max="9737" width="3.7109375" style="280" customWidth="1"/>
    <col min="9738" max="9985" width="9.140625" style="280"/>
    <col min="9986" max="9986" width="13.7109375" style="280" customWidth="1"/>
    <col min="9987" max="9987" width="42.7109375" style="280" customWidth="1"/>
    <col min="9988" max="9989" width="8.7109375" style="280" customWidth="1"/>
    <col min="9990" max="9992" width="10.7109375" style="280" customWidth="1"/>
    <col min="9993" max="9993" width="3.7109375" style="280" customWidth="1"/>
    <col min="9994" max="10241" width="9.140625" style="280"/>
    <col min="10242" max="10242" width="13.7109375" style="280" customWidth="1"/>
    <col min="10243" max="10243" width="42.7109375" style="280" customWidth="1"/>
    <col min="10244" max="10245" width="8.7109375" style="280" customWidth="1"/>
    <col min="10246" max="10248" width="10.7109375" style="280" customWidth="1"/>
    <col min="10249" max="10249" width="3.7109375" style="280" customWidth="1"/>
    <col min="10250" max="10497" width="9.140625" style="280"/>
    <col min="10498" max="10498" width="13.7109375" style="280" customWidth="1"/>
    <col min="10499" max="10499" width="42.7109375" style="280" customWidth="1"/>
    <col min="10500" max="10501" width="8.7109375" style="280" customWidth="1"/>
    <col min="10502" max="10504" width="10.7109375" style="280" customWidth="1"/>
    <col min="10505" max="10505" width="3.7109375" style="280" customWidth="1"/>
    <col min="10506" max="10753" width="9.140625" style="280"/>
    <col min="10754" max="10754" width="13.7109375" style="280" customWidth="1"/>
    <col min="10755" max="10755" width="42.7109375" style="280" customWidth="1"/>
    <col min="10756" max="10757" width="8.7109375" style="280" customWidth="1"/>
    <col min="10758" max="10760" width="10.7109375" style="280" customWidth="1"/>
    <col min="10761" max="10761" width="3.7109375" style="280" customWidth="1"/>
    <col min="10762" max="11009" width="9.140625" style="280"/>
    <col min="11010" max="11010" width="13.7109375" style="280" customWidth="1"/>
    <col min="11011" max="11011" width="42.7109375" style="280" customWidth="1"/>
    <col min="11012" max="11013" width="8.7109375" style="280" customWidth="1"/>
    <col min="11014" max="11016" width="10.7109375" style="280" customWidth="1"/>
    <col min="11017" max="11017" width="3.7109375" style="280" customWidth="1"/>
    <col min="11018" max="11265" width="9.140625" style="280"/>
    <col min="11266" max="11266" width="13.7109375" style="280" customWidth="1"/>
    <col min="11267" max="11267" width="42.7109375" style="280" customWidth="1"/>
    <col min="11268" max="11269" width="8.7109375" style="280" customWidth="1"/>
    <col min="11270" max="11272" width="10.7109375" style="280" customWidth="1"/>
    <col min="11273" max="11273" width="3.7109375" style="280" customWidth="1"/>
    <col min="11274" max="11521" width="9.140625" style="280"/>
    <col min="11522" max="11522" width="13.7109375" style="280" customWidth="1"/>
    <col min="11523" max="11523" width="42.7109375" style="280" customWidth="1"/>
    <col min="11524" max="11525" width="8.7109375" style="280" customWidth="1"/>
    <col min="11526" max="11528" width="10.7109375" style="280" customWidth="1"/>
    <col min="11529" max="11529" width="3.7109375" style="280" customWidth="1"/>
    <col min="11530" max="11777" width="9.140625" style="280"/>
    <col min="11778" max="11778" width="13.7109375" style="280" customWidth="1"/>
    <col min="11779" max="11779" width="42.7109375" style="280" customWidth="1"/>
    <col min="11780" max="11781" width="8.7109375" style="280" customWidth="1"/>
    <col min="11782" max="11784" width="10.7109375" style="280" customWidth="1"/>
    <col min="11785" max="11785" width="3.7109375" style="280" customWidth="1"/>
    <col min="11786" max="12033" width="9.140625" style="280"/>
    <col min="12034" max="12034" width="13.7109375" style="280" customWidth="1"/>
    <col min="12035" max="12035" width="42.7109375" style="280" customWidth="1"/>
    <col min="12036" max="12037" width="8.7109375" style="280" customWidth="1"/>
    <col min="12038" max="12040" width="10.7109375" style="280" customWidth="1"/>
    <col min="12041" max="12041" width="3.7109375" style="280" customWidth="1"/>
    <col min="12042" max="12289" width="9.140625" style="280"/>
    <col min="12290" max="12290" width="13.7109375" style="280" customWidth="1"/>
    <col min="12291" max="12291" width="42.7109375" style="280" customWidth="1"/>
    <col min="12292" max="12293" width="8.7109375" style="280" customWidth="1"/>
    <col min="12294" max="12296" width="10.7109375" style="280" customWidth="1"/>
    <col min="12297" max="12297" width="3.7109375" style="280" customWidth="1"/>
    <col min="12298" max="12545" width="9.140625" style="280"/>
    <col min="12546" max="12546" width="13.7109375" style="280" customWidth="1"/>
    <col min="12547" max="12547" width="42.7109375" style="280" customWidth="1"/>
    <col min="12548" max="12549" width="8.7109375" style="280" customWidth="1"/>
    <col min="12550" max="12552" width="10.7109375" style="280" customWidth="1"/>
    <col min="12553" max="12553" width="3.7109375" style="280" customWidth="1"/>
    <col min="12554" max="12801" width="9.140625" style="280"/>
    <col min="12802" max="12802" width="13.7109375" style="280" customWidth="1"/>
    <col min="12803" max="12803" width="42.7109375" style="280" customWidth="1"/>
    <col min="12804" max="12805" width="8.7109375" style="280" customWidth="1"/>
    <col min="12806" max="12808" width="10.7109375" style="280" customWidth="1"/>
    <col min="12809" max="12809" width="3.7109375" style="280" customWidth="1"/>
    <col min="12810" max="13057" width="9.140625" style="280"/>
    <col min="13058" max="13058" width="13.7109375" style="280" customWidth="1"/>
    <col min="13059" max="13059" width="42.7109375" style="280" customWidth="1"/>
    <col min="13060" max="13061" width="8.7109375" style="280" customWidth="1"/>
    <col min="13062" max="13064" width="10.7109375" style="280" customWidth="1"/>
    <col min="13065" max="13065" width="3.7109375" style="280" customWidth="1"/>
    <col min="13066" max="13313" width="9.140625" style="280"/>
    <col min="13314" max="13314" width="13.7109375" style="280" customWidth="1"/>
    <col min="13315" max="13315" width="42.7109375" style="280" customWidth="1"/>
    <col min="13316" max="13317" width="8.7109375" style="280" customWidth="1"/>
    <col min="13318" max="13320" width="10.7109375" style="280" customWidth="1"/>
    <col min="13321" max="13321" width="3.7109375" style="280" customWidth="1"/>
    <col min="13322" max="13569" width="9.140625" style="280"/>
    <col min="13570" max="13570" width="13.7109375" style="280" customWidth="1"/>
    <col min="13571" max="13571" width="42.7109375" style="280" customWidth="1"/>
    <col min="13572" max="13573" width="8.7109375" style="280" customWidth="1"/>
    <col min="13574" max="13576" width="10.7109375" style="280" customWidth="1"/>
    <col min="13577" max="13577" width="3.7109375" style="280" customWidth="1"/>
    <col min="13578" max="13825" width="9.140625" style="280"/>
    <col min="13826" max="13826" width="13.7109375" style="280" customWidth="1"/>
    <col min="13827" max="13827" width="42.7109375" style="280" customWidth="1"/>
    <col min="13828" max="13829" width="8.7109375" style="280" customWidth="1"/>
    <col min="13830" max="13832" width="10.7109375" style="280" customWidth="1"/>
    <col min="13833" max="13833" width="3.7109375" style="280" customWidth="1"/>
    <col min="13834" max="14081" width="9.140625" style="280"/>
    <col min="14082" max="14082" width="13.7109375" style="280" customWidth="1"/>
    <col min="14083" max="14083" width="42.7109375" style="280" customWidth="1"/>
    <col min="14084" max="14085" width="8.7109375" style="280" customWidth="1"/>
    <col min="14086" max="14088" width="10.7109375" style="280" customWidth="1"/>
    <col min="14089" max="14089" width="3.7109375" style="280" customWidth="1"/>
    <col min="14090" max="14337" width="9.140625" style="280"/>
    <col min="14338" max="14338" width="13.7109375" style="280" customWidth="1"/>
    <col min="14339" max="14339" width="42.7109375" style="280" customWidth="1"/>
    <col min="14340" max="14341" width="8.7109375" style="280" customWidth="1"/>
    <col min="14342" max="14344" width="10.7109375" style="280" customWidth="1"/>
    <col min="14345" max="14345" width="3.7109375" style="280" customWidth="1"/>
    <col min="14346" max="14593" width="9.140625" style="280"/>
    <col min="14594" max="14594" width="13.7109375" style="280" customWidth="1"/>
    <col min="14595" max="14595" width="42.7109375" style="280" customWidth="1"/>
    <col min="14596" max="14597" width="8.7109375" style="280" customWidth="1"/>
    <col min="14598" max="14600" width="10.7109375" style="280" customWidth="1"/>
    <col min="14601" max="14601" width="3.7109375" style="280" customWidth="1"/>
    <col min="14602" max="14849" width="9.140625" style="280"/>
    <col min="14850" max="14850" width="13.7109375" style="280" customWidth="1"/>
    <col min="14851" max="14851" width="42.7109375" style="280" customWidth="1"/>
    <col min="14852" max="14853" width="8.7109375" style="280" customWidth="1"/>
    <col min="14854" max="14856" width="10.7109375" style="280" customWidth="1"/>
    <col min="14857" max="14857" width="3.7109375" style="280" customWidth="1"/>
    <col min="14858" max="15105" width="9.140625" style="280"/>
    <col min="15106" max="15106" width="13.7109375" style="280" customWidth="1"/>
    <col min="15107" max="15107" width="42.7109375" style="280" customWidth="1"/>
    <col min="15108" max="15109" width="8.7109375" style="280" customWidth="1"/>
    <col min="15110" max="15112" width="10.7109375" style="280" customWidth="1"/>
    <col min="15113" max="15113" width="3.7109375" style="280" customWidth="1"/>
    <col min="15114" max="15361" width="9.140625" style="280"/>
    <col min="15362" max="15362" width="13.7109375" style="280" customWidth="1"/>
    <col min="15363" max="15363" width="42.7109375" style="280" customWidth="1"/>
    <col min="15364" max="15365" width="8.7109375" style="280" customWidth="1"/>
    <col min="15366" max="15368" width="10.7109375" style="280" customWidth="1"/>
    <col min="15369" max="15369" width="3.7109375" style="280" customWidth="1"/>
    <col min="15370" max="15617" width="9.140625" style="280"/>
    <col min="15618" max="15618" width="13.7109375" style="280" customWidth="1"/>
    <col min="15619" max="15619" width="42.7109375" style="280" customWidth="1"/>
    <col min="15620" max="15621" width="8.7109375" style="280" customWidth="1"/>
    <col min="15622" max="15624" width="10.7109375" style="280" customWidth="1"/>
    <col min="15625" max="15625" width="3.7109375" style="280" customWidth="1"/>
    <col min="15626" max="15873" width="9.140625" style="280"/>
    <col min="15874" max="15874" width="13.7109375" style="280" customWidth="1"/>
    <col min="15875" max="15875" width="42.7109375" style="280" customWidth="1"/>
    <col min="15876" max="15877" width="8.7109375" style="280" customWidth="1"/>
    <col min="15878" max="15880" width="10.7109375" style="280" customWidth="1"/>
    <col min="15881" max="15881" width="3.7109375" style="280" customWidth="1"/>
    <col min="15882" max="16129" width="9.140625" style="280"/>
    <col min="16130" max="16130" width="13.7109375" style="280" customWidth="1"/>
    <col min="16131" max="16131" width="42.7109375" style="280" customWidth="1"/>
    <col min="16132" max="16133" width="8.7109375" style="280" customWidth="1"/>
    <col min="16134" max="16136" width="10.7109375" style="280" customWidth="1"/>
    <col min="16137" max="16137" width="3.7109375" style="280" customWidth="1"/>
    <col min="16138" max="16384" width="9.140625" style="280"/>
  </cols>
  <sheetData>
    <row r="1" spans="2:12" ht="15.75" thickBot="1" x14ac:dyDescent="0.3">
      <c r="C1" s="3"/>
      <c r="D1" s="4"/>
    </row>
    <row r="2" spans="2:12" ht="15" customHeight="1" x14ac:dyDescent="0.25">
      <c r="B2" s="376" t="s">
        <v>171</v>
      </c>
      <c r="C2" s="366" t="s">
        <v>273</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58">
        <v>2</v>
      </c>
      <c r="F23" s="226">
        <f>'ANAS 2015'!E24</f>
        <v>75.648979999999995</v>
      </c>
      <c r="G23" s="267">
        <f>E23/$G$15</f>
        <v>2</v>
      </c>
      <c r="H23" s="268">
        <f>G23*F23</f>
        <v>151.29795999999999</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151.29795999999999</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303</v>
      </c>
      <c r="D29" s="244"/>
      <c r="E29" s="245"/>
      <c r="F29" s="245"/>
      <c r="G29" s="245"/>
      <c r="H29" s="265"/>
    </row>
    <row r="30" spans="2:13" x14ac:dyDescent="0.25">
      <c r="B30" s="224" t="str">
        <f>'ANAS 2015'!B23</f>
        <v>CE.1.05</v>
      </c>
      <c r="C30" s="266" t="str">
        <f>'ANAS 2015'!C23</f>
        <v>Guardiania (turni 8 ore)</v>
      </c>
      <c r="D30" s="244" t="str">
        <f>'ANAS 2015'!D23</f>
        <v>h</v>
      </c>
      <c r="E30" s="245">
        <f>2*1</f>
        <v>2</v>
      </c>
      <c r="F30" s="245">
        <f>'ANAS 2015'!E23</f>
        <v>23.480270000000001</v>
      </c>
      <c r="G30" s="267">
        <f>E30/$G$15</f>
        <v>2</v>
      </c>
      <c r="H30" s="268">
        <f>G30*F30</f>
        <v>46.960540000000002</v>
      </c>
    </row>
    <row r="31" spans="2:13" x14ac:dyDescent="0.25">
      <c r="B31" s="232"/>
      <c r="C31" s="266"/>
      <c r="D31" s="239"/>
      <c r="E31" s="240"/>
      <c r="F31" s="245"/>
      <c r="G31" s="267"/>
      <c r="H31" s="268"/>
    </row>
    <row r="32" spans="2:13" x14ac:dyDescent="0.25">
      <c r="B32" s="232"/>
      <c r="C32" s="229" t="s">
        <v>304</v>
      </c>
      <c r="D32" s="239"/>
      <c r="E32" s="240"/>
      <c r="F32" s="240"/>
      <c r="G32" s="240"/>
      <c r="H32" s="268"/>
    </row>
    <row r="33" spans="2:10" x14ac:dyDescent="0.25">
      <c r="B33" s="224" t="str">
        <f>'ANAS 2015'!B23</f>
        <v>CE.1.05</v>
      </c>
      <c r="C33" s="266" t="str">
        <f>'ANAS 2015'!C23</f>
        <v>Guardiania (turni 8 ore)</v>
      </c>
      <c r="D33" s="239" t="str">
        <f>'ANAS 2015'!D23</f>
        <v>h</v>
      </c>
      <c r="E33" s="240">
        <f>2*1</f>
        <v>2</v>
      </c>
      <c r="F33" s="245">
        <f>'ANAS 2015'!E23</f>
        <v>23.480270000000001</v>
      </c>
      <c r="G33" s="267">
        <f>E33/$G$15</f>
        <v>2</v>
      </c>
      <c r="H33" s="268">
        <f>G33*F33</f>
        <v>46.960540000000002</v>
      </c>
    </row>
    <row r="34" spans="2:10" ht="15.75" thickBot="1" x14ac:dyDescent="0.3">
      <c r="B34" s="100"/>
      <c r="C34" s="164"/>
      <c r="D34" s="78"/>
      <c r="E34" s="47"/>
      <c r="F34" s="86"/>
      <c r="G34" s="43"/>
      <c r="H34" s="44"/>
    </row>
    <row r="35" spans="2:10" ht="15.75" thickBot="1" x14ac:dyDescent="0.3">
      <c r="B35" s="162"/>
      <c r="C35" s="56" t="s">
        <v>17</v>
      </c>
      <c r="D35" s="57"/>
      <c r="E35" s="58"/>
      <c r="F35" s="58"/>
      <c r="G35" s="60" t="s">
        <v>15</v>
      </c>
      <c r="H35" s="12">
        <f>SUM(H29:H34)</f>
        <v>93.921080000000003</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245.21904000000001</v>
      </c>
    </row>
    <row r="56" spans="2:10" x14ac:dyDescent="0.25">
      <c r="B56" s="169"/>
    </row>
  </sheetData>
  <mergeCells count="2">
    <mergeCell ref="B2:B3"/>
    <mergeCell ref="C2:F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P61"/>
  <sheetViews>
    <sheetView view="pageBreakPreview" topLeftCell="B16" zoomScale="70" zoomScaleNormal="85" zoomScaleSheetLayoutView="70" workbookViewId="0">
      <selection activeCell="C43" sqref="C43"/>
    </sheetView>
  </sheetViews>
  <sheetFormatPr defaultRowHeight="15" x14ac:dyDescent="0.25"/>
  <cols>
    <col min="1" max="1" width="3.7109375" style="272" customWidth="1"/>
    <col min="2" max="2" width="15.7109375" style="2" customWidth="1"/>
    <col min="3" max="3" width="80.7109375" style="272" customWidth="1"/>
    <col min="4" max="4" width="8.7109375" style="6" customWidth="1"/>
    <col min="5" max="5" width="8.7109375" style="5" customWidth="1"/>
    <col min="6" max="9" width="10.7109375" style="5" customWidth="1"/>
    <col min="10" max="10" width="13.42578125" style="5" customWidth="1"/>
    <col min="11" max="11" width="3.7109375" style="272" customWidth="1"/>
    <col min="12" max="12" width="9.5703125" style="272" bestFit="1" customWidth="1"/>
    <col min="13" max="257" width="9.140625" style="272"/>
    <col min="258" max="258" width="13.7109375" style="272" customWidth="1"/>
    <col min="259" max="259" width="42.7109375" style="272" bestFit="1" customWidth="1"/>
    <col min="260" max="261" width="8.7109375" style="272" customWidth="1"/>
    <col min="262" max="266" width="10.7109375" style="272" customWidth="1"/>
    <col min="267" max="267" width="3.7109375" style="272" customWidth="1"/>
    <col min="268" max="268" width="9.5703125" style="272" bestFit="1" customWidth="1"/>
    <col min="269" max="513" width="9.140625" style="272"/>
    <col min="514" max="514" width="13.7109375" style="272" customWidth="1"/>
    <col min="515" max="515" width="42.7109375" style="272" bestFit="1" customWidth="1"/>
    <col min="516" max="517" width="8.7109375" style="272" customWidth="1"/>
    <col min="518" max="522" width="10.7109375" style="272" customWidth="1"/>
    <col min="523" max="523" width="3.7109375" style="272" customWidth="1"/>
    <col min="524" max="524" width="9.5703125" style="272" bestFit="1" customWidth="1"/>
    <col min="525" max="769" width="9.140625" style="272"/>
    <col min="770" max="770" width="13.7109375" style="272" customWidth="1"/>
    <col min="771" max="771" width="42.7109375" style="272" bestFit="1" customWidth="1"/>
    <col min="772" max="773" width="8.7109375" style="272" customWidth="1"/>
    <col min="774" max="778" width="10.7109375" style="272" customWidth="1"/>
    <col min="779" max="779" width="3.7109375" style="272" customWidth="1"/>
    <col min="780" max="780" width="9.5703125" style="272" bestFit="1" customWidth="1"/>
    <col min="781" max="1025" width="9.140625" style="272"/>
    <col min="1026" max="1026" width="13.7109375" style="272" customWidth="1"/>
    <col min="1027" max="1027" width="42.7109375" style="272" bestFit="1" customWidth="1"/>
    <col min="1028" max="1029" width="8.7109375" style="272" customWidth="1"/>
    <col min="1030" max="1034" width="10.7109375" style="272" customWidth="1"/>
    <col min="1035" max="1035" width="3.7109375" style="272" customWidth="1"/>
    <col min="1036" max="1036" width="9.5703125" style="272" bestFit="1" customWidth="1"/>
    <col min="1037" max="1281" width="9.140625" style="272"/>
    <col min="1282" max="1282" width="13.7109375" style="272" customWidth="1"/>
    <col min="1283" max="1283" width="42.7109375" style="272" bestFit="1" customWidth="1"/>
    <col min="1284" max="1285" width="8.7109375" style="272" customWidth="1"/>
    <col min="1286" max="1290" width="10.7109375" style="272" customWidth="1"/>
    <col min="1291" max="1291" width="3.7109375" style="272" customWidth="1"/>
    <col min="1292" max="1292" width="9.5703125" style="272" bestFit="1" customWidth="1"/>
    <col min="1293" max="1537" width="9.140625" style="272"/>
    <col min="1538" max="1538" width="13.7109375" style="272" customWidth="1"/>
    <col min="1539" max="1539" width="42.7109375" style="272" bestFit="1" customWidth="1"/>
    <col min="1540" max="1541" width="8.7109375" style="272" customWidth="1"/>
    <col min="1542" max="1546" width="10.7109375" style="272" customWidth="1"/>
    <col min="1547" max="1547" width="3.7109375" style="272" customWidth="1"/>
    <col min="1548" max="1548" width="9.5703125" style="272" bestFit="1" customWidth="1"/>
    <col min="1549" max="1793" width="9.140625" style="272"/>
    <col min="1794" max="1794" width="13.7109375" style="272" customWidth="1"/>
    <col min="1795" max="1795" width="42.7109375" style="272" bestFit="1" customWidth="1"/>
    <col min="1796" max="1797" width="8.7109375" style="272" customWidth="1"/>
    <col min="1798" max="1802" width="10.7109375" style="272" customWidth="1"/>
    <col min="1803" max="1803" width="3.7109375" style="272" customWidth="1"/>
    <col min="1804" max="1804" width="9.5703125" style="272" bestFit="1" customWidth="1"/>
    <col min="1805" max="2049" width="9.140625" style="272"/>
    <col min="2050" max="2050" width="13.7109375" style="272" customWidth="1"/>
    <col min="2051" max="2051" width="42.7109375" style="272" bestFit="1" customWidth="1"/>
    <col min="2052" max="2053" width="8.7109375" style="272" customWidth="1"/>
    <col min="2054" max="2058" width="10.7109375" style="272" customWidth="1"/>
    <col min="2059" max="2059" width="3.7109375" style="272" customWidth="1"/>
    <col min="2060" max="2060" width="9.5703125" style="272" bestFit="1" customWidth="1"/>
    <col min="2061" max="2305" width="9.140625" style="272"/>
    <col min="2306" max="2306" width="13.7109375" style="272" customWidth="1"/>
    <col min="2307" max="2307" width="42.7109375" style="272" bestFit="1" customWidth="1"/>
    <col min="2308" max="2309" width="8.7109375" style="272" customWidth="1"/>
    <col min="2310" max="2314" width="10.7109375" style="272" customWidth="1"/>
    <col min="2315" max="2315" width="3.7109375" style="272" customWidth="1"/>
    <col min="2316" max="2316" width="9.5703125" style="272" bestFit="1" customWidth="1"/>
    <col min="2317" max="2561" width="9.140625" style="272"/>
    <col min="2562" max="2562" width="13.7109375" style="272" customWidth="1"/>
    <col min="2563" max="2563" width="42.7109375" style="272" bestFit="1" customWidth="1"/>
    <col min="2564" max="2565" width="8.7109375" style="272" customWidth="1"/>
    <col min="2566" max="2570" width="10.7109375" style="272" customWidth="1"/>
    <col min="2571" max="2571" width="3.7109375" style="272" customWidth="1"/>
    <col min="2572" max="2572" width="9.5703125" style="272" bestFit="1" customWidth="1"/>
    <col min="2573" max="2817" width="9.140625" style="272"/>
    <col min="2818" max="2818" width="13.7109375" style="272" customWidth="1"/>
    <col min="2819" max="2819" width="42.7109375" style="272" bestFit="1" customWidth="1"/>
    <col min="2820" max="2821" width="8.7109375" style="272" customWidth="1"/>
    <col min="2822" max="2826" width="10.7109375" style="272" customWidth="1"/>
    <col min="2827" max="2827" width="3.7109375" style="272" customWidth="1"/>
    <col min="2828" max="2828" width="9.5703125" style="272" bestFit="1" customWidth="1"/>
    <col min="2829" max="3073" width="9.140625" style="272"/>
    <col min="3074" max="3074" width="13.7109375" style="272" customWidth="1"/>
    <col min="3075" max="3075" width="42.7109375" style="272" bestFit="1" customWidth="1"/>
    <col min="3076" max="3077" width="8.7109375" style="272" customWidth="1"/>
    <col min="3078" max="3082" width="10.7109375" style="272" customWidth="1"/>
    <col min="3083" max="3083" width="3.7109375" style="272" customWidth="1"/>
    <col min="3084" max="3084" width="9.5703125" style="272" bestFit="1" customWidth="1"/>
    <col min="3085" max="3329" width="9.140625" style="272"/>
    <col min="3330" max="3330" width="13.7109375" style="272" customWidth="1"/>
    <col min="3331" max="3331" width="42.7109375" style="272" bestFit="1" customWidth="1"/>
    <col min="3332" max="3333" width="8.7109375" style="272" customWidth="1"/>
    <col min="3334" max="3338" width="10.7109375" style="272" customWidth="1"/>
    <col min="3339" max="3339" width="3.7109375" style="272" customWidth="1"/>
    <col min="3340" max="3340" width="9.5703125" style="272" bestFit="1" customWidth="1"/>
    <col min="3341" max="3585" width="9.140625" style="272"/>
    <col min="3586" max="3586" width="13.7109375" style="272" customWidth="1"/>
    <col min="3587" max="3587" width="42.7109375" style="272" bestFit="1" customWidth="1"/>
    <col min="3588" max="3589" width="8.7109375" style="272" customWidth="1"/>
    <col min="3590" max="3594" width="10.7109375" style="272" customWidth="1"/>
    <col min="3595" max="3595" width="3.7109375" style="272" customWidth="1"/>
    <col min="3596" max="3596" width="9.5703125" style="272" bestFit="1" customWidth="1"/>
    <col min="3597" max="3841" width="9.140625" style="272"/>
    <col min="3842" max="3842" width="13.7109375" style="272" customWidth="1"/>
    <col min="3843" max="3843" width="42.7109375" style="272" bestFit="1" customWidth="1"/>
    <col min="3844" max="3845" width="8.7109375" style="272" customWidth="1"/>
    <col min="3846" max="3850" width="10.7109375" style="272" customWidth="1"/>
    <col min="3851" max="3851" width="3.7109375" style="272" customWidth="1"/>
    <col min="3852" max="3852" width="9.5703125" style="272" bestFit="1" customWidth="1"/>
    <col min="3853" max="4097" width="9.140625" style="272"/>
    <col min="4098" max="4098" width="13.7109375" style="272" customWidth="1"/>
    <col min="4099" max="4099" width="42.7109375" style="272" bestFit="1" customWidth="1"/>
    <col min="4100" max="4101" width="8.7109375" style="272" customWidth="1"/>
    <col min="4102" max="4106" width="10.7109375" style="272" customWidth="1"/>
    <col min="4107" max="4107" width="3.7109375" style="272" customWidth="1"/>
    <col min="4108" max="4108" width="9.5703125" style="272" bestFit="1" customWidth="1"/>
    <col min="4109" max="4353" width="9.140625" style="272"/>
    <col min="4354" max="4354" width="13.7109375" style="272" customWidth="1"/>
    <col min="4355" max="4355" width="42.7109375" style="272" bestFit="1" customWidth="1"/>
    <col min="4356" max="4357" width="8.7109375" style="272" customWidth="1"/>
    <col min="4358" max="4362" width="10.7109375" style="272" customWidth="1"/>
    <col min="4363" max="4363" width="3.7109375" style="272" customWidth="1"/>
    <col min="4364" max="4364" width="9.5703125" style="272" bestFit="1" customWidth="1"/>
    <col min="4365" max="4609" width="9.140625" style="272"/>
    <col min="4610" max="4610" width="13.7109375" style="272" customWidth="1"/>
    <col min="4611" max="4611" width="42.7109375" style="272" bestFit="1" customWidth="1"/>
    <col min="4612" max="4613" width="8.7109375" style="272" customWidth="1"/>
    <col min="4614" max="4618" width="10.7109375" style="272" customWidth="1"/>
    <col min="4619" max="4619" width="3.7109375" style="272" customWidth="1"/>
    <col min="4620" max="4620" width="9.5703125" style="272" bestFit="1" customWidth="1"/>
    <col min="4621" max="4865" width="9.140625" style="272"/>
    <col min="4866" max="4866" width="13.7109375" style="272" customWidth="1"/>
    <col min="4867" max="4867" width="42.7109375" style="272" bestFit="1" customWidth="1"/>
    <col min="4868" max="4869" width="8.7109375" style="272" customWidth="1"/>
    <col min="4870" max="4874" width="10.7109375" style="272" customWidth="1"/>
    <col min="4875" max="4875" width="3.7109375" style="272" customWidth="1"/>
    <col min="4876" max="4876" width="9.5703125" style="272" bestFit="1" customWidth="1"/>
    <col min="4877" max="5121" width="9.140625" style="272"/>
    <col min="5122" max="5122" width="13.7109375" style="272" customWidth="1"/>
    <col min="5123" max="5123" width="42.7109375" style="272" bestFit="1" customWidth="1"/>
    <col min="5124" max="5125" width="8.7109375" style="272" customWidth="1"/>
    <col min="5126" max="5130" width="10.7109375" style="272" customWidth="1"/>
    <col min="5131" max="5131" width="3.7109375" style="272" customWidth="1"/>
    <col min="5132" max="5132" width="9.5703125" style="272" bestFit="1" customWidth="1"/>
    <col min="5133" max="5377" width="9.140625" style="272"/>
    <col min="5378" max="5378" width="13.7109375" style="272" customWidth="1"/>
    <col min="5379" max="5379" width="42.7109375" style="272" bestFit="1" customWidth="1"/>
    <col min="5380" max="5381" width="8.7109375" style="272" customWidth="1"/>
    <col min="5382" max="5386" width="10.7109375" style="272" customWidth="1"/>
    <col min="5387" max="5387" width="3.7109375" style="272" customWidth="1"/>
    <col min="5388" max="5388" width="9.5703125" style="272" bestFit="1" customWidth="1"/>
    <col min="5389" max="5633" width="9.140625" style="272"/>
    <col min="5634" max="5634" width="13.7109375" style="272" customWidth="1"/>
    <col min="5635" max="5635" width="42.7109375" style="272" bestFit="1" customWidth="1"/>
    <col min="5636" max="5637" width="8.7109375" style="272" customWidth="1"/>
    <col min="5638" max="5642" width="10.7109375" style="272" customWidth="1"/>
    <col min="5643" max="5643" width="3.7109375" style="272" customWidth="1"/>
    <col min="5644" max="5644" width="9.5703125" style="272" bestFit="1" customWidth="1"/>
    <col min="5645" max="5889" width="9.140625" style="272"/>
    <col min="5890" max="5890" width="13.7109375" style="272" customWidth="1"/>
    <col min="5891" max="5891" width="42.7109375" style="272" bestFit="1" customWidth="1"/>
    <col min="5892" max="5893" width="8.7109375" style="272" customWidth="1"/>
    <col min="5894" max="5898" width="10.7109375" style="272" customWidth="1"/>
    <col min="5899" max="5899" width="3.7109375" style="272" customWidth="1"/>
    <col min="5900" max="5900" width="9.5703125" style="272" bestFit="1" customWidth="1"/>
    <col min="5901" max="6145" width="9.140625" style="272"/>
    <col min="6146" max="6146" width="13.7109375" style="272" customWidth="1"/>
    <col min="6147" max="6147" width="42.7109375" style="272" bestFit="1" customWidth="1"/>
    <col min="6148" max="6149" width="8.7109375" style="272" customWidth="1"/>
    <col min="6150" max="6154" width="10.7109375" style="272" customWidth="1"/>
    <col min="6155" max="6155" width="3.7109375" style="272" customWidth="1"/>
    <col min="6156" max="6156" width="9.5703125" style="272" bestFit="1" customWidth="1"/>
    <col min="6157" max="6401" width="9.140625" style="272"/>
    <col min="6402" max="6402" width="13.7109375" style="272" customWidth="1"/>
    <col min="6403" max="6403" width="42.7109375" style="272" bestFit="1" customWidth="1"/>
    <col min="6404" max="6405" width="8.7109375" style="272" customWidth="1"/>
    <col min="6406" max="6410" width="10.7109375" style="272" customWidth="1"/>
    <col min="6411" max="6411" width="3.7109375" style="272" customWidth="1"/>
    <col min="6412" max="6412" width="9.5703125" style="272" bestFit="1" customWidth="1"/>
    <col min="6413" max="6657" width="9.140625" style="272"/>
    <col min="6658" max="6658" width="13.7109375" style="272" customWidth="1"/>
    <col min="6659" max="6659" width="42.7109375" style="272" bestFit="1" customWidth="1"/>
    <col min="6660" max="6661" width="8.7109375" style="272" customWidth="1"/>
    <col min="6662" max="6666" width="10.7109375" style="272" customWidth="1"/>
    <col min="6667" max="6667" width="3.7109375" style="272" customWidth="1"/>
    <col min="6668" max="6668" width="9.5703125" style="272" bestFit="1" customWidth="1"/>
    <col min="6669" max="6913" width="9.140625" style="272"/>
    <col min="6914" max="6914" width="13.7109375" style="272" customWidth="1"/>
    <col min="6915" max="6915" width="42.7109375" style="272" bestFit="1" customWidth="1"/>
    <col min="6916" max="6917" width="8.7109375" style="272" customWidth="1"/>
    <col min="6918" max="6922" width="10.7109375" style="272" customWidth="1"/>
    <col min="6923" max="6923" width="3.7109375" style="272" customWidth="1"/>
    <col min="6924" max="6924" width="9.5703125" style="272" bestFit="1" customWidth="1"/>
    <col min="6925" max="7169" width="9.140625" style="272"/>
    <col min="7170" max="7170" width="13.7109375" style="272" customWidth="1"/>
    <col min="7171" max="7171" width="42.7109375" style="272" bestFit="1" customWidth="1"/>
    <col min="7172" max="7173" width="8.7109375" style="272" customWidth="1"/>
    <col min="7174" max="7178" width="10.7109375" style="272" customWidth="1"/>
    <col min="7179" max="7179" width="3.7109375" style="272" customWidth="1"/>
    <col min="7180" max="7180" width="9.5703125" style="272" bestFit="1" customWidth="1"/>
    <col min="7181" max="7425" width="9.140625" style="272"/>
    <col min="7426" max="7426" width="13.7109375" style="272" customWidth="1"/>
    <col min="7427" max="7427" width="42.7109375" style="272" bestFit="1" customWidth="1"/>
    <col min="7428" max="7429" width="8.7109375" style="272" customWidth="1"/>
    <col min="7430" max="7434" width="10.7109375" style="272" customWidth="1"/>
    <col min="7435" max="7435" width="3.7109375" style="272" customWidth="1"/>
    <col min="7436" max="7436" width="9.5703125" style="272" bestFit="1" customWidth="1"/>
    <col min="7437" max="7681" width="9.140625" style="272"/>
    <col min="7682" max="7682" width="13.7109375" style="272" customWidth="1"/>
    <col min="7683" max="7683" width="42.7109375" style="272" bestFit="1" customWidth="1"/>
    <col min="7684" max="7685" width="8.7109375" style="272" customWidth="1"/>
    <col min="7686" max="7690" width="10.7109375" style="272" customWidth="1"/>
    <col min="7691" max="7691" width="3.7109375" style="272" customWidth="1"/>
    <col min="7692" max="7692" width="9.5703125" style="272" bestFit="1" customWidth="1"/>
    <col min="7693" max="7937" width="9.140625" style="272"/>
    <col min="7938" max="7938" width="13.7109375" style="272" customWidth="1"/>
    <col min="7939" max="7939" width="42.7109375" style="272" bestFit="1" customWidth="1"/>
    <col min="7940" max="7941" width="8.7109375" style="272" customWidth="1"/>
    <col min="7942" max="7946" width="10.7109375" style="272" customWidth="1"/>
    <col min="7947" max="7947" width="3.7109375" style="272" customWidth="1"/>
    <col min="7948" max="7948" width="9.5703125" style="272" bestFit="1" customWidth="1"/>
    <col min="7949" max="8193" width="9.140625" style="272"/>
    <col min="8194" max="8194" width="13.7109375" style="272" customWidth="1"/>
    <col min="8195" max="8195" width="42.7109375" style="272" bestFit="1" customWidth="1"/>
    <col min="8196" max="8197" width="8.7109375" style="272" customWidth="1"/>
    <col min="8198" max="8202" width="10.7109375" style="272" customWidth="1"/>
    <col min="8203" max="8203" width="3.7109375" style="272" customWidth="1"/>
    <col min="8204" max="8204" width="9.5703125" style="272" bestFit="1" customWidth="1"/>
    <col min="8205" max="8449" width="9.140625" style="272"/>
    <col min="8450" max="8450" width="13.7109375" style="272" customWidth="1"/>
    <col min="8451" max="8451" width="42.7109375" style="272" bestFit="1" customWidth="1"/>
    <col min="8452" max="8453" width="8.7109375" style="272" customWidth="1"/>
    <col min="8454" max="8458" width="10.7109375" style="272" customWidth="1"/>
    <col min="8459" max="8459" width="3.7109375" style="272" customWidth="1"/>
    <col min="8460" max="8460" width="9.5703125" style="272" bestFit="1" customWidth="1"/>
    <col min="8461" max="8705" width="9.140625" style="272"/>
    <col min="8706" max="8706" width="13.7109375" style="272" customWidth="1"/>
    <col min="8707" max="8707" width="42.7109375" style="272" bestFit="1" customWidth="1"/>
    <col min="8708" max="8709" width="8.7109375" style="272" customWidth="1"/>
    <col min="8710" max="8714" width="10.7109375" style="272" customWidth="1"/>
    <col min="8715" max="8715" width="3.7109375" style="272" customWidth="1"/>
    <col min="8716" max="8716" width="9.5703125" style="272" bestFit="1" customWidth="1"/>
    <col min="8717" max="8961" width="9.140625" style="272"/>
    <col min="8962" max="8962" width="13.7109375" style="272" customWidth="1"/>
    <col min="8963" max="8963" width="42.7109375" style="272" bestFit="1" customWidth="1"/>
    <col min="8964" max="8965" width="8.7109375" style="272" customWidth="1"/>
    <col min="8966" max="8970" width="10.7109375" style="272" customWidth="1"/>
    <col min="8971" max="8971" width="3.7109375" style="272" customWidth="1"/>
    <col min="8972" max="8972" width="9.5703125" style="272" bestFit="1" customWidth="1"/>
    <col min="8973" max="9217" width="9.140625" style="272"/>
    <col min="9218" max="9218" width="13.7109375" style="272" customWidth="1"/>
    <col min="9219" max="9219" width="42.7109375" style="272" bestFit="1" customWidth="1"/>
    <col min="9220" max="9221" width="8.7109375" style="272" customWidth="1"/>
    <col min="9222" max="9226" width="10.7109375" style="272" customWidth="1"/>
    <col min="9227" max="9227" width="3.7109375" style="272" customWidth="1"/>
    <col min="9228" max="9228" width="9.5703125" style="272" bestFit="1" customWidth="1"/>
    <col min="9229" max="9473" width="9.140625" style="272"/>
    <col min="9474" max="9474" width="13.7109375" style="272" customWidth="1"/>
    <col min="9475" max="9475" width="42.7109375" style="272" bestFit="1" customWidth="1"/>
    <col min="9476" max="9477" width="8.7109375" style="272" customWidth="1"/>
    <col min="9478" max="9482" width="10.7109375" style="272" customWidth="1"/>
    <col min="9483" max="9483" width="3.7109375" style="272" customWidth="1"/>
    <col min="9484" max="9484" width="9.5703125" style="272" bestFit="1" customWidth="1"/>
    <col min="9485" max="9729" width="9.140625" style="272"/>
    <col min="9730" max="9730" width="13.7109375" style="272" customWidth="1"/>
    <col min="9731" max="9731" width="42.7109375" style="272" bestFit="1" customWidth="1"/>
    <col min="9732" max="9733" width="8.7109375" style="272" customWidth="1"/>
    <col min="9734" max="9738" width="10.7109375" style="272" customWidth="1"/>
    <col min="9739" max="9739" width="3.7109375" style="272" customWidth="1"/>
    <col min="9740" max="9740" width="9.5703125" style="272" bestFit="1" customWidth="1"/>
    <col min="9741" max="9985" width="9.140625" style="272"/>
    <col min="9986" max="9986" width="13.7109375" style="272" customWidth="1"/>
    <col min="9987" max="9987" width="42.7109375" style="272" bestFit="1" customWidth="1"/>
    <col min="9988" max="9989" width="8.7109375" style="272" customWidth="1"/>
    <col min="9990" max="9994" width="10.7109375" style="272" customWidth="1"/>
    <col min="9995" max="9995" width="3.7109375" style="272" customWidth="1"/>
    <col min="9996" max="9996" width="9.5703125" style="272" bestFit="1" customWidth="1"/>
    <col min="9997" max="10241" width="9.140625" style="272"/>
    <col min="10242" max="10242" width="13.7109375" style="272" customWidth="1"/>
    <col min="10243" max="10243" width="42.7109375" style="272" bestFit="1" customWidth="1"/>
    <col min="10244" max="10245" width="8.7109375" style="272" customWidth="1"/>
    <col min="10246" max="10250" width="10.7109375" style="272" customWidth="1"/>
    <col min="10251" max="10251" width="3.7109375" style="272" customWidth="1"/>
    <col min="10252" max="10252" width="9.5703125" style="272" bestFit="1" customWidth="1"/>
    <col min="10253" max="10497" width="9.140625" style="272"/>
    <col min="10498" max="10498" width="13.7109375" style="272" customWidth="1"/>
    <col min="10499" max="10499" width="42.7109375" style="272" bestFit="1" customWidth="1"/>
    <col min="10500" max="10501" width="8.7109375" style="272" customWidth="1"/>
    <col min="10502" max="10506" width="10.7109375" style="272" customWidth="1"/>
    <col min="10507" max="10507" width="3.7109375" style="272" customWidth="1"/>
    <col min="10508" max="10508" width="9.5703125" style="272" bestFit="1" customWidth="1"/>
    <col min="10509" max="10753" width="9.140625" style="272"/>
    <col min="10754" max="10754" width="13.7109375" style="272" customWidth="1"/>
    <col min="10755" max="10755" width="42.7109375" style="272" bestFit="1" customWidth="1"/>
    <col min="10756" max="10757" width="8.7109375" style="272" customWidth="1"/>
    <col min="10758" max="10762" width="10.7109375" style="272" customWidth="1"/>
    <col min="10763" max="10763" width="3.7109375" style="272" customWidth="1"/>
    <col min="10764" max="10764" width="9.5703125" style="272" bestFit="1" customWidth="1"/>
    <col min="10765" max="11009" width="9.140625" style="272"/>
    <col min="11010" max="11010" width="13.7109375" style="272" customWidth="1"/>
    <col min="11011" max="11011" width="42.7109375" style="272" bestFit="1" customWidth="1"/>
    <col min="11012" max="11013" width="8.7109375" style="272" customWidth="1"/>
    <col min="11014" max="11018" width="10.7109375" style="272" customWidth="1"/>
    <col min="11019" max="11019" width="3.7109375" style="272" customWidth="1"/>
    <col min="11020" max="11020" width="9.5703125" style="272" bestFit="1" customWidth="1"/>
    <col min="11021" max="11265" width="9.140625" style="272"/>
    <col min="11266" max="11266" width="13.7109375" style="272" customWidth="1"/>
    <col min="11267" max="11267" width="42.7109375" style="272" bestFit="1" customWidth="1"/>
    <col min="11268" max="11269" width="8.7109375" style="272" customWidth="1"/>
    <col min="11270" max="11274" width="10.7109375" style="272" customWidth="1"/>
    <col min="11275" max="11275" width="3.7109375" style="272" customWidth="1"/>
    <col min="11276" max="11276" width="9.5703125" style="272" bestFit="1" customWidth="1"/>
    <col min="11277" max="11521" width="9.140625" style="272"/>
    <col min="11522" max="11522" width="13.7109375" style="272" customWidth="1"/>
    <col min="11523" max="11523" width="42.7109375" style="272" bestFit="1" customWidth="1"/>
    <col min="11524" max="11525" width="8.7109375" style="272" customWidth="1"/>
    <col min="11526" max="11530" width="10.7109375" style="272" customWidth="1"/>
    <col min="11531" max="11531" width="3.7109375" style="272" customWidth="1"/>
    <col min="11532" max="11532" width="9.5703125" style="272" bestFit="1" customWidth="1"/>
    <col min="11533" max="11777" width="9.140625" style="272"/>
    <col min="11778" max="11778" width="13.7109375" style="272" customWidth="1"/>
    <col min="11779" max="11779" width="42.7109375" style="272" bestFit="1" customWidth="1"/>
    <col min="11780" max="11781" width="8.7109375" style="272" customWidth="1"/>
    <col min="11782" max="11786" width="10.7109375" style="272" customWidth="1"/>
    <col min="11787" max="11787" width="3.7109375" style="272" customWidth="1"/>
    <col min="11788" max="11788" width="9.5703125" style="272" bestFit="1" customWidth="1"/>
    <col min="11789" max="12033" width="9.140625" style="272"/>
    <col min="12034" max="12034" width="13.7109375" style="272" customWidth="1"/>
    <col min="12035" max="12035" width="42.7109375" style="272" bestFit="1" customWidth="1"/>
    <col min="12036" max="12037" width="8.7109375" style="272" customWidth="1"/>
    <col min="12038" max="12042" width="10.7109375" style="272" customWidth="1"/>
    <col min="12043" max="12043" width="3.7109375" style="272" customWidth="1"/>
    <col min="12044" max="12044" width="9.5703125" style="272" bestFit="1" customWidth="1"/>
    <col min="12045" max="12289" width="9.140625" style="272"/>
    <col min="12290" max="12290" width="13.7109375" style="272" customWidth="1"/>
    <col min="12291" max="12291" width="42.7109375" style="272" bestFit="1" customWidth="1"/>
    <col min="12292" max="12293" width="8.7109375" style="272" customWidth="1"/>
    <col min="12294" max="12298" width="10.7109375" style="272" customWidth="1"/>
    <col min="12299" max="12299" width="3.7109375" style="272" customWidth="1"/>
    <col min="12300" max="12300" width="9.5703125" style="272" bestFit="1" customWidth="1"/>
    <col min="12301" max="12545" width="9.140625" style="272"/>
    <col min="12546" max="12546" width="13.7109375" style="272" customWidth="1"/>
    <col min="12547" max="12547" width="42.7109375" style="272" bestFit="1" customWidth="1"/>
    <col min="12548" max="12549" width="8.7109375" style="272" customWidth="1"/>
    <col min="12550" max="12554" width="10.7109375" style="272" customWidth="1"/>
    <col min="12555" max="12555" width="3.7109375" style="272" customWidth="1"/>
    <col min="12556" max="12556" width="9.5703125" style="272" bestFit="1" customWidth="1"/>
    <col min="12557" max="12801" width="9.140625" style="272"/>
    <col min="12802" max="12802" width="13.7109375" style="272" customWidth="1"/>
    <col min="12803" max="12803" width="42.7109375" style="272" bestFit="1" customWidth="1"/>
    <col min="12804" max="12805" width="8.7109375" style="272" customWidth="1"/>
    <col min="12806" max="12810" width="10.7109375" style="272" customWidth="1"/>
    <col min="12811" max="12811" width="3.7109375" style="272" customWidth="1"/>
    <col min="12812" max="12812" width="9.5703125" style="272" bestFit="1" customWidth="1"/>
    <col min="12813" max="13057" width="9.140625" style="272"/>
    <col min="13058" max="13058" width="13.7109375" style="272" customWidth="1"/>
    <col min="13059" max="13059" width="42.7109375" style="272" bestFit="1" customWidth="1"/>
    <col min="13060" max="13061" width="8.7109375" style="272" customWidth="1"/>
    <col min="13062" max="13066" width="10.7109375" style="272" customWidth="1"/>
    <col min="13067" max="13067" width="3.7109375" style="272" customWidth="1"/>
    <col min="13068" max="13068" width="9.5703125" style="272" bestFit="1" customWidth="1"/>
    <col min="13069" max="13313" width="9.140625" style="272"/>
    <col min="13314" max="13314" width="13.7109375" style="272" customWidth="1"/>
    <col min="13315" max="13315" width="42.7109375" style="272" bestFit="1" customWidth="1"/>
    <col min="13316" max="13317" width="8.7109375" style="272" customWidth="1"/>
    <col min="13318" max="13322" width="10.7109375" style="272" customWidth="1"/>
    <col min="13323" max="13323" width="3.7109375" style="272" customWidth="1"/>
    <col min="13324" max="13324" width="9.5703125" style="272" bestFit="1" customWidth="1"/>
    <col min="13325" max="13569" width="9.140625" style="272"/>
    <col min="13570" max="13570" width="13.7109375" style="272" customWidth="1"/>
    <col min="13571" max="13571" width="42.7109375" style="272" bestFit="1" customWidth="1"/>
    <col min="13572" max="13573" width="8.7109375" style="272" customWidth="1"/>
    <col min="13574" max="13578" width="10.7109375" style="272" customWidth="1"/>
    <col min="13579" max="13579" width="3.7109375" style="272" customWidth="1"/>
    <col min="13580" max="13580" width="9.5703125" style="272" bestFit="1" customWidth="1"/>
    <col min="13581" max="13825" width="9.140625" style="272"/>
    <col min="13826" max="13826" width="13.7109375" style="272" customWidth="1"/>
    <col min="13827" max="13827" width="42.7109375" style="272" bestFit="1" customWidth="1"/>
    <col min="13828" max="13829" width="8.7109375" style="272" customWidth="1"/>
    <col min="13830" max="13834" width="10.7109375" style="272" customWidth="1"/>
    <col min="13835" max="13835" width="3.7109375" style="272" customWidth="1"/>
    <col min="13836" max="13836" width="9.5703125" style="272" bestFit="1" customWidth="1"/>
    <col min="13837" max="14081" width="9.140625" style="272"/>
    <col min="14082" max="14082" width="13.7109375" style="272" customWidth="1"/>
    <col min="14083" max="14083" width="42.7109375" style="272" bestFit="1" customWidth="1"/>
    <col min="14084" max="14085" width="8.7109375" style="272" customWidth="1"/>
    <col min="14086" max="14090" width="10.7109375" style="272" customWidth="1"/>
    <col min="14091" max="14091" width="3.7109375" style="272" customWidth="1"/>
    <col min="14092" max="14092" width="9.5703125" style="272" bestFit="1" customWidth="1"/>
    <col min="14093" max="14337" width="9.140625" style="272"/>
    <col min="14338" max="14338" width="13.7109375" style="272" customWidth="1"/>
    <col min="14339" max="14339" width="42.7109375" style="272" bestFit="1" customWidth="1"/>
    <col min="14340" max="14341" width="8.7109375" style="272" customWidth="1"/>
    <col min="14342" max="14346" width="10.7109375" style="272" customWidth="1"/>
    <col min="14347" max="14347" width="3.7109375" style="272" customWidth="1"/>
    <col min="14348" max="14348" width="9.5703125" style="272" bestFit="1" customWidth="1"/>
    <col min="14349" max="14593" width="9.140625" style="272"/>
    <col min="14594" max="14594" width="13.7109375" style="272" customWidth="1"/>
    <col min="14595" max="14595" width="42.7109375" style="272" bestFit="1" customWidth="1"/>
    <col min="14596" max="14597" width="8.7109375" style="272" customWidth="1"/>
    <col min="14598" max="14602" width="10.7109375" style="272" customWidth="1"/>
    <col min="14603" max="14603" width="3.7109375" style="272" customWidth="1"/>
    <col min="14604" max="14604" width="9.5703125" style="272" bestFit="1" customWidth="1"/>
    <col min="14605" max="14849" width="9.140625" style="272"/>
    <col min="14850" max="14850" width="13.7109375" style="272" customWidth="1"/>
    <col min="14851" max="14851" width="42.7109375" style="272" bestFit="1" customWidth="1"/>
    <col min="14852" max="14853" width="8.7109375" style="272" customWidth="1"/>
    <col min="14854" max="14858" width="10.7109375" style="272" customWidth="1"/>
    <col min="14859" max="14859" width="3.7109375" style="272" customWidth="1"/>
    <col min="14860" max="14860" width="9.5703125" style="272" bestFit="1" customWidth="1"/>
    <col min="14861" max="15105" width="9.140625" style="272"/>
    <col min="15106" max="15106" width="13.7109375" style="272" customWidth="1"/>
    <col min="15107" max="15107" width="42.7109375" style="272" bestFit="1" customWidth="1"/>
    <col min="15108" max="15109" width="8.7109375" style="272" customWidth="1"/>
    <col min="15110" max="15114" width="10.7109375" style="272" customWidth="1"/>
    <col min="15115" max="15115" width="3.7109375" style="272" customWidth="1"/>
    <col min="15116" max="15116" width="9.5703125" style="272" bestFit="1" customWidth="1"/>
    <col min="15117" max="15361" width="9.140625" style="272"/>
    <col min="15362" max="15362" width="13.7109375" style="272" customWidth="1"/>
    <col min="15363" max="15363" width="42.7109375" style="272" bestFit="1" customWidth="1"/>
    <col min="15364" max="15365" width="8.7109375" style="272" customWidth="1"/>
    <col min="15366" max="15370" width="10.7109375" style="272" customWidth="1"/>
    <col min="15371" max="15371" width="3.7109375" style="272" customWidth="1"/>
    <col min="15372" max="15372" width="9.5703125" style="272" bestFit="1" customWidth="1"/>
    <col min="15373" max="15617" width="9.140625" style="272"/>
    <col min="15618" max="15618" width="13.7109375" style="272" customWidth="1"/>
    <col min="15619" max="15619" width="42.7109375" style="272" bestFit="1" customWidth="1"/>
    <col min="15620" max="15621" width="8.7109375" style="272" customWidth="1"/>
    <col min="15622" max="15626" width="10.7109375" style="272" customWidth="1"/>
    <col min="15627" max="15627" width="3.7109375" style="272" customWidth="1"/>
    <col min="15628" max="15628" width="9.5703125" style="272" bestFit="1" customWidth="1"/>
    <col min="15629" max="15873" width="9.140625" style="272"/>
    <col min="15874" max="15874" width="13.7109375" style="272" customWidth="1"/>
    <col min="15875" max="15875" width="42.7109375" style="272" bestFit="1" customWidth="1"/>
    <col min="15876" max="15877" width="8.7109375" style="272" customWidth="1"/>
    <col min="15878" max="15882" width="10.7109375" style="272" customWidth="1"/>
    <col min="15883" max="15883" width="3.7109375" style="272" customWidth="1"/>
    <col min="15884" max="15884" width="9.5703125" style="272" bestFit="1" customWidth="1"/>
    <col min="15885" max="16129" width="9.140625" style="272"/>
    <col min="16130" max="16130" width="13.7109375" style="272" customWidth="1"/>
    <col min="16131" max="16131" width="42.7109375" style="272" bestFit="1" customWidth="1"/>
    <col min="16132" max="16133" width="8.7109375" style="272" customWidth="1"/>
    <col min="16134" max="16138" width="10.7109375" style="272" customWidth="1"/>
    <col min="16139" max="16139" width="3.7109375" style="272" customWidth="1"/>
    <col min="16140" max="16140" width="9.5703125" style="272" bestFit="1" customWidth="1"/>
    <col min="16141" max="16384" width="9.140625" style="272"/>
  </cols>
  <sheetData>
    <row r="1" spans="2:13" ht="15.75" thickBot="1" x14ac:dyDescent="0.3">
      <c r="C1" s="3"/>
      <c r="D1" s="4"/>
    </row>
    <row r="2" spans="2:13" x14ac:dyDescent="0.25">
      <c r="B2" s="364" t="s">
        <v>173</v>
      </c>
      <c r="C2" s="366" t="s">
        <v>276</v>
      </c>
      <c r="D2" s="367"/>
      <c r="E2" s="367"/>
      <c r="F2" s="368"/>
    </row>
    <row r="3" spans="2:13" ht="15.75" customHeight="1" thickBot="1" x14ac:dyDescent="0.3">
      <c r="B3" s="365"/>
      <c r="C3" s="369"/>
      <c r="D3" s="370"/>
      <c r="E3" s="370"/>
      <c r="F3" s="371"/>
      <c r="L3" s="101"/>
      <c r="M3" s="272" t="s">
        <v>275</v>
      </c>
    </row>
    <row r="4" spans="2:13" x14ac:dyDescent="0.25">
      <c r="C4" s="369"/>
      <c r="D4" s="370"/>
      <c r="E4" s="370"/>
      <c r="F4" s="371"/>
      <c r="M4" s="272" t="s">
        <v>274</v>
      </c>
    </row>
    <row r="5" spans="2:13" x14ac:dyDescent="0.25">
      <c r="C5" s="369"/>
      <c r="D5" s="370"/>
      <c r="E5" s="370"/>
      <c r="F5" s="371"/>
    </row>
    <row r="6" spans="2:13" x14ac:dyDescent="0.25">
      <c r="C6" s="369"/>
      <c r="D6" s="370"/>
      <c r="E6" s="370"/>
      <c r="F6" s="371"/>
    </row>
    <row r="7" spans="2:13" x14ac:dyDescent="0.25">
      <c r="C7" s="369"/>
      <c r="D7" s="370"/>
      <c r="E7" s="370"/>
      <c r="F7" s="371"/>
    </row>
    <row r="8" spans="2:13" x14ac:dyDescent="0.25">
      <c r="C8" s="369"/>
      <c r="D8" s="370"/>
      <c r="E8" s="370"/>
      <c r="F8" s="371"/>
    </row>
    <row r="9" spans="2:13" x14ac:dyDescent="0.25">
      <c r="C9" s="369"/>
      <c r="D9" s="370"/>
      <c r="E9" s="370"/>
      <c r="F9" s="371"/>
    </row>
    <row r="10" spans="2:13" x14ac:dyDescent="0.25">
      <c r="C10" s="369"/>
      <c r="D10" s="370"/>
      <c r="E10" s="370"/>
      <c r="F10" s="371"/>
    </row>
    <row r="11" spans="2:13" x14ac:dyDescent="0.25">
      <c r="C11" s="369"/>
      <c r="D11" s="370"/>
      <c r="E11" s="370"/>
      <c r="F11" s="371"/>
    </row>
    <row r="12" spans="2:13" x14ac:dyDescent="0.25">
      <c r="C12" s="369"/>
      <c r="D12" s="370"/>
      <c r="E12" s="370"/>
      <c r="F12" s="371"/>
    </row>
    <row r="13" spans="2:13" x14ac:dyDescent="0.25">
      <c r="C13" s="372"/>
      <c r="D13" s="373"/>
      <c r="E13" s="373"/>
      <c r="F13" s="374"/>
    </row>
    <row r="14" spans="2:13" ht="15.75" thickBot="1" x14ac:dyDescent="0.3"/>
    <row r="15" spans="2:13" s="8" customFormat="1" ht="13.5" thickBot="1" x14ac:dyDescent="0.25">
      <c r="B15" s="7"/>
      <c r="C15" s="8" t="s">
        <v>0</v>
      </c>
      <c r="D15" s="9"/>
      <c r="E15" s="10"/>
      <c r="F15" s="10"/>
      <c r="G15" s="10"/>
      <c r="H15" s="11" t="s">
        <v>1</v>
      </c>
      <c r="I15" s="12">
        <v>1</v>
      </c>
      <c r="J15" s="10"/>
    </row>
    <row r="16" spans="2:13" ht="15.75" thickBot="1" x14ac:dyDescent="0.3">
      <c r="C16" s="8"/>
      <c r="H16" s="11"/>
      <c r="I16" s="12"/>
    </row>
    <row r="17" spans="2:15" ht="15.75" thickBot="1" x14ac:dyDescent="0.3">
      <c r="C17" s="8"/>
      <c r="H17" s="11"/>
      <c r="I17" s="12"/>
    </row>
    <row r="18" spans="2:15" ht="15.75" thickBot="1" x14ac:dyDescent="0.3"/>
    <row r="19" spans="2:15" s="18" customFormat="1" ht="12.75" x14ac:dyDescent="0.2">
      <c r="B19" s="13" t="s">
        <v>2</v>
      </c>
      <c r="C19" s="14" t="s">
        <v>3</v>
      </c>
      <c r="D19" s="14" t="s">
        <v>4</v>
      </c>
      <c r="E19" s="15" t="s">
        <v>5</v>
      </c>
      <c r="F19" s="16" t="s">
        <v>6</v>
      </c>
      <c r="G19" s="16" t="s">
        <v>6</v>
      </c>
      <c r="H19" s="17" t="s">
        <v>6</v>
      </c>
      <c r="I19" s="15" t="s">
        <v>7</v>
      </c>
      <c r="J19" s="15" t="s">
        <v>8</v>
      </c>
    </row>
    <row r="20" spans="2:15" s="18" customFormat="1" ht="33" thickBot="1" x14ac:dyDescent="0.25">
      <c r="B20" s="19" t="s">
        <v>9</v>
      </c>
      <c r="C20" s="20"/>
      <c r="D20" s="20"/>
      <c r="E20" s="21"/>
      <c r="F20" s="22" t="s">
        <v>10</v>
      </c>
      <c r="G20" s="22" t="s">
        <v>11</v>
      </c>
      <c r="H20" s="23" t="s">
        <v>12</v>
      </c>
      <c r="I20" s="21"/>
      <c r="J20" s="21"/>
    </row>
    <row r="21" spans="2:15" s="18" customFormat="1" ht="13.5" thickBot="1" x14ac:dyDescent="0.25">
      <c r="B21" s="24"/>
      <c r="C21" s="25" t="s">
        <v>13</v>
      </c>
      <c r="D21" s="26"/>
      <c r="E21" s="27"/>
      <c r="F21" s="28"/>
      <c r="G21" s="28"/>
      <c r="H21" s="27"/>
      <c r="I21" s="27"/>
      <c r="J21" s="29"/>
    </row>
    <row r="22" spans="2:15" s="119" customFormat="1" x14ac:dyDescent="0.25">
      <c r="B22" s="30"/>
      <c r="C22" s="114"/>
      <c r="D22" s="115"/>
      <c r="E22" s="116"/>
      <c r="F22" s="31"/>
      <c r="G22" s="31"/>
      <c r="H22" s="116"/>
      <c r="I22" s="32"/>
      <c r="J22" s="33"/>
    </row>
    <row r="23" spans="2:15" s="126" customFormat="1" x14ac:dyDescent="0.25">
      <c r="B23" s="34"/>
      <c r="C23" s="121"/>
      <c r="D23" s="35"/>
      <c r="E23" s="123"/>
      <c r="F23" s="36"/>
      <c r="G23" s="36"/>
      <c r="H23" s="123"/>
      <c r="I23" s="37"/>
      <c r="J23" s="38"/>
      <c r="L23" s="39"/>
      <c r="M23" s="40"/>
      <c r="N23" s="127"/>
      <c r="O23" s="127"/>
    </row>
    <row r="24" spans="2:15" x14ac:dyDescent="0.25">
      <c r="B24" s="34"/>
      <c r="C24" s="128"/>
      <c r="D24" s="41"/>
      <c r="E24" s="130"/>
      <c r="F24" s="42"/>
      <c r="G24" s="42"/>
      <c r="H24" s="130"/>
      <c r="I24" s="43"/>
      <c r="J24" s="44"/>
      <c r="L24" s="45"/>
    </row>
    <row r="25" spans="2:15" x14ac:dyDescent="0.25">
      <c r="B25" s="34"/>
      <c r="C25" s="46"/>
      <c r="D25" s="41"/>
      <c r="E25" s="47"/>
      <c r="F25" s="48"/>
      <c r="G25" s="48"/>
      <c r="H25" s="47"/>
      <c r="I25" s="43"/>
      <c r="J25" s="44"/>
      <c r="L25" s="45"/>
    </row>
    <row r="26" spans="2:15" ht="15.75" thickBot="1" x14ac:dyDescent="0.3">
      <c r="B26" s="49"/>
      <c r="C26" s="50"/>
      <c r="D26" s="51"/>
      <c r="E26" s="52"/>
      <c r="F26" s="53"/>
      <c r="G26" s="53"/>
      <c r="H26" s="52"/>
      <c r="I26" s="52"/>
      <c r="J26" s="54"/>
    </row>
    <row r="27" spans="2:15" ht="15.75" thickBot="1" x14ac:dyDescent="0.3">
      <c r="B27" s="55"/>
      <c r="C27" s="56" t="s">
        <v>14</v>
      </c>
      <c r="D27" s="57"/>
      <c r="E27" s="58"/>
      <c r="F27" s="59"/>
      <c r="G27" s="59"/>
      <c r="H27" s="58"/>
      <c r="I27" s="60" t="s">
        <v>15</v>
      </c>
      <c r="J27" s="12">
        <f>SUM(J22:J26)</f>
        <v>0</v>
      </c>
    </row>
    <row r="28" spans="2:15" ht="15.75" thickBot="1" x14ac:dyDescent="0.3">
      <c r="B28" s="55"/>
      <c r="C28" s="50"/>
      <c r="D28" s="61"/>
      <c r="E28" s="62"/>
      <c r="F28" s="63"/>
      <c r="G28" s="63"/>
      <c r="H28" s="62"/>
      <c r="I28" s="62"/>
      <c r="J28" s="64"/>
    </row>
    <row r="29" spans="2:15" ht="15.75" thickBot="1" x14ac:dyDescent="0.3">
      <c r="B29" s="65"/>
      <c r="C29" s="25" t="s">
        <v>16</v>
      </c>
      <c r="D29" s="61"/>
      <c r="E29" s="62"/>
      <c r="F29" s="63"/>
      <c r="G29" s="63"/>
      <c r="H29" s="62"/>
      <c r="I29" s="62"/>
      <c r="J29" s="64"/>
    </row>
    <row r="30" spans="2:15" s="270" customFormat="1" x14ac:dyDescent="0.25">
      <c r="B30" s="66"/>
      <c r="C30" s="67"/>
      <c r="D30" s="68"/>
      <c r="E30" s="69"/>
      <c r="F30" s="70"/>
      <c r="G30" s="70"/>
      <c r="H30" s="69"/>
      <c r="I30" s="69"/>
      <c r="J30" s="71"/>
    </row>
    <row r="31" spans="2:15" s="270" customFormat="1" x14ac:dyDescent="0.25">
      <c r="B31" s="73"/>
      <c r="C31" s="74"/>
      <c r="D31" s="75"/>
      <c r="E31" s="76"/>
      <c r="F31" s="77"/>
      <c r="G31" s="77"/>
      <c r="H31" s="76"/>
      <c r="I31" s="37"/>
      <c r="J31" s="38"/>
    </row>
    <row r="32" spans="2:15" s="270" customFormat="1" x14ac:dyDescent="0.25">
      <c r="B32" s="73"/>
      <c r="C32" s="74"/>
      <c r="D32" s="75"/>
      <c r="E32" s="76"/>
      <c r="F32" s="77"/>
      <c r="G32" s="77"/>
      <c r="H32" s="76"/>
      <c r="I32" s="37"/>
      <c r="J32" s="38"/>
    </row>
    <row r="33" spans="2:16" s="270" customFormat="1" x14ac:dyDescent="0.25">
      <c r="B33" s="73"/>
      <c r="C33" s="74"/>
      <c r="D33" s="75"/>
      <c r="E33" s="76"/>
      <c r="F33" s="77"/>
      <c r="G33" s="77"/>
      <c r="H33" s="76"/>
      <c r="I33" s="76"/>
      <c r="J33" s="38"/>
    </row>
    <row r="34" spans="2:16" s="270" customFormat="1" x14ac:dyDescent="0.25">
      <c r="B34" s="73"/>
      <c r="C34" s="74"/>
      <c r="D34" s="75"/>
      <c r="E34" s="76"/>
      <c r="F34" s="77"/>
      <c r="G34" s="77"/>
      <c r="H34" s="76"/>
      <c r="I34" s="37"/>
      <c r="J34" s="38"/>
    </row>
    <row r="35" spans="2:16" s="270" customFormat="1" x14ac:dyDescent="0.25">
      <c r="B35" s="73"/>
      <c r="C35" s="74"/>
      <c r="D35" s="75"/>
      <c r="E35" s="76"/>
      <c r="F35" s="77"/>
      <c r="G35" s="77"/>
      <c r="H35" s="76"/>
      <c r="I35" s="37"/>
      <c r="J35" s="38"/>
    </row>
    <row r="36" spans="2:16" x14ac:dyDescent="0.25">
      <c r="B36" s="34"/>
      <c r="C36" s="46"/>
      <c r="D36" s="78"/>
      <c r="E36" s="47"/>
      <c r="F36" s="48"/>
      <c r="G36" s="48"/>
      <c r="H36" s="47"/>
      <c r="I36" s="47"/>
      <c r="J36" s="44"/>
    </row>
    <row r="37" spans="2:16" ht="15.75" thickBot="1" x14ac:dyDescent="0.3">
      <c r="B37" s="49"/>
      <c r="C37" s="50"/>
      <c r="D37" s="79"/>
      <c r="E37" s="80"/>
      <c r="F37" s="81"/>
      <c r="G37" s="81"/>
      <c r="H37" s="80"/>
      <c r="I37" s="43"/>
      <c r="J37" s="82"/>
      <c r="L37" s="45"/>
    </row>
    <row r="38" spans="2:16" ht="15.75" thickBot="1" x14ac:dyDescent="0.3">
      <c r="B38" s="55"/>
      <c r="C38" s="56" t="s">
        <v>17</v>
      </c>
      <c r="D38" s="57"/>
      <c r="E38" s="58"/>
      <c r="F38" s="59"/>
      <c r="G38" s="59"/>
      <c r="H38" s="58"/>
      <c r="I38" s="60" t="s">
        <v>15</v>
      </c>
      <c r="J38" s="12">
        <f>SUM(J30:J37)</f>
        <v>0</v>
      </c>
    </row>
    <row r="39" spans="2:16" ht="15.75" thickBot="1" x14ac:dyDescent="0.3">
      <c r="B39" s="55"/>
      <c r="C39" s="50"/>
      <c r="D39" s="61"/>
      <c r="E39" s="62"/>
      <c r="F39" s="63"/>
      <c r="G39" s="63"/>
      <c r="H39" s="62"/>
      <c r="I39" s="62"/>
      <c r="J39" s="64"/>
    </row>
    <row r="40" spans="2:16" ht="15.75" thickBot="1" x14ac:dyDescent="0.3">
      <c r="B40" s="65"/>
      <c r="C40" s="25" t="s">
        <v>18</v>
      </c>
      <c r="D40" s="61"/>
      <c r="E40" s="62"/>
      <c r="F40" s="63"/>
      <c r="G40" s="63"/>
      <c r="H40" s="62"/>
      <c r="I40" s="62"/>
      <c r="J40" s="64"/>
    </row>
    <row r="41" spans="2:16"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1</v>
      </c>
      <c r="F41" s="236">
        <f>'ANAS 2015'!E3</f>
        <v>42.68</v>
      </c>
      <c r="G41" s="236">
        <v>9.0500000000000007</v>
      </c>
      <c r="H41" s="235">
        <f>F41-G41+G41/4</f>
        <v>35.892499999999998</v>
      </c>
      <c r="I41" s="237">
        <f t="shared" ref="I41:I52" si="0">E41/$I$15</f>
        <v>1</v>
      </c>
      <c r="J41" s="238">
        <f t="shared" ref="J41:J52" si="1">I41*H41</f>
        <v>35.892499999999998</v>
      </c>
      <c r="L41" s="45"/>
    </row>
    <row r="42" spans="2:16"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0.42*1</f>
        <v>0.42</v>
      </c>
      <c r="F42" s="241">
        <f>'ANAS 2015'!E9</f>
        <v>71.98</v>
      </c>
      <c r="G42" s="241">
        <f>'ANAS 2015'!E10</f>
        <v>15.26</v>
      </c>
      <c r="H42" s="240">
        <f>F42-G42+G42/4</f>
        <v>60.535000000000004</v>
      </c>
      <c r="I42" s="242">
        <f t="shared" si="0"/>
        <v>0.42</v>
      </c>
      <c r="J42" s="243">
        <f t="shared" si="1"/>
        <v>25.424700000000001</v>
      </c>
      <c r="L42" s="45"/>
    </row>
    <row r="43" spans="2:16"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45">
        <v>12</v>
      </c>
      <c r="F43" s="246" t="s">
        <v>20</v>
      </c>
      <c r="G43" s="246" t="s">
        <v>20</v>
      </c>
      <c r="H43" s="245">
        <f>'ANAS 2015'!E20</f>
        <v>0.85</v>
      </c>
      <c r="I43" s="242">
        <f t="shared" si="0"/>
        <v>12</v>
      </c>
      <c r="J43" s="243">
        <f t="shared" si="1"/>
        <v>10.199999999999999</v>
      </c>
      <c r="L43" s="45"/>
    </row>
    <row r="44" spans="2:16"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9</v>
      </c>
      <c r="F44" s="241">
        <f>'ANAS 2015'!E5</f>
        <v>43.06</v>
      </c>
      <c r="G44" s="241">
        <f>'ANAS 2015'!E6</f>
        <v>9.1300000000000008</v>
      </c>
      <c r="H44" s="240">
        <f>F44-G44+G44/4</f>
        <v>36.212499999999999</v>
      </c>
      <c r="I44" s="242">
        <f t="shared" si="0"/>
        <v>9</v>
      </c>
      <c r="J44" s="243">
        <f t="shared" si="1"/>
        <v>325.91249999999997</v>
      </c>
      <c r="L44" s="45"/>
    </row>
    <row r="45" spans="2:16"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1.215*3</f>
        <v>3.6450000000000005</v>
      </c>
      <c r="F45" s="241">
        <f>'ANAS 2015'!E11</f>
        <v>73.5</v>
      </c>
      <c r="G45" s="241">
        <f>'ANAS 2015'!E12</f>
        <v>15.59</v>
      </c>
      <c r="H45" s="240">
        <f>F45-G45+G45/4</f>
        <v>61.807499999999997</v>
      </c>
      <c r="I45" s="242">
        <f t="shared" si="0"/>
        <v>3.6450000000000005</v>
      </c>
      <c r="J45" s="243">
        <f t="shared" si="1"/>
        <v>225.28833750000001</v>
      </c>
      <c r="L45" s="45"/>
    </row>
    <row r="46" spans="2:16"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0.315*3</f>
        <v>0.94500000000000006</v>
      </c>
      <c r="F46" s="241">
        <f>'ANAS 2015'!E9</f>
        <v>71.98</v>
      </c>
      <c r="G46" s="241">
        <f>'ANAS 2015'!E10</f>
        <v>15.26</v>
      </c>
      <c r="H46" s="240">
        <f>F46-G46+G46/4</f>
        <v>60.535000000000004</v>
      </c>
      <c r="I46" s="242">
        <f t="shared" si="0"/>
        <v>0.94500000000000006</v>
      </c>
      <c r="J46" s="243">
        <f t="shared" si="1"/>
        <v>57.20557500000001</v>
      </c>
      <c r="L46" s="45"/>
    </row>
    <row r="47" spans="2:16"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81">
        <f>CEILING((108+36+2000)/12,1)</f>
        <v>179</v>
      </c>
      <c r="F47" s="246" t="s">
        <v>20</v>
      </c>
      <c r="G47" s="246" t="s">
        <v>20</v>
      </c>
      <c r="H47" s="240">
        <f>'ANAS 2015'!E18</f>
        <v>0.4</v>
      </c>
      <c r="I47" s="242">
        <f t="shared" si="0"/>
        <v>179</v>
      </c>
      <c r="J47" s="243">
        <f t="shared" si="1"/>
        <v>71.600000000000009</v>
      </c>
      <c r="L47" s="45"/>
      <c r="N47" s="273"/>
      <c r="O47" s="273"/>
      <c r="P47" s="273"/>
    </row>
    <row r="48" spans="2:16"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81">
        <f>1*E41+1*E44+3*2+2*E50</f>
        <v>20</v>
      </c>
      <c r="F48" s="246" t="s">
        <v>20</v>
      </c>
      <c r="G48" s="246" t="s">
        <v>20</v>
      </c>
      <c r="H48" s="240">
        <f>'ANAS 2015'!E19</f>
        <v>0.25</v>
      </c>
      <c r="I48" s="242">
        <f t="shared" si="0"/>
        <v>20</v>
      </c>
      <c r="J48" s="243">
        <f t="shared" si="1"/>
        <v>5</v>
      </c>
      <c r="L48" s="45"/>
    </row>
    <row r="49" spans="2:12"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40">
        <v>1</v>
      </c>
      <c r="F49" s="246" t="s">
        <v>20</v>
      </c>
      <c r="G49" s="246" t="s">
        <v>20</v>
      </c>
      <c r="H49" s="240">
        <f>'ANALISI DI MERCATO'!H5</f>
        <v>37.774421333333336</v>
      </c>
      <c r="I49" s="242">
        <f t="shared" si="0"/>
        <v>1</v>
      </c>
      <c r="J49" s="243">
        <f t="shared" si="1"/>
        <v>37.774421333333336</v>
      </c>
      <c r="L49" s="45"/>
    </row>
    <row r="50" spans="2:12" ht="63.75" x14ac:dyDescent="0.25">
      <c r="B50" s="291" t="str">
        <f>'ANALISI DI MERCATO'!B3</f>
        <v>BSIC-AM001</v>
      </c>
      <c r="C50" s="247"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292" t="str">
        <f>'ANALISI DI MERCATO'!D3</f>
        <v>giorno</v>
      </c>
      <c r="E50" s="281">
        <v>2</v>
      </c>
      <c r="F50" s="290" t="s">
        <v>20</v>
      </c>
      <c r="G50" s="290" t="s">
        <v>20</v>
      </c>
      <c r="H50" s="281">
        <f>'ANALISI DI MERCATO'!H3</f>
        <v>46.830839999999995</v>
      </c>
      <c r="I50" s="242">
        <f t="shared" ref="I50" si="2">E50/$I$15</f>
        <v>2</v>
      </c>
      <c r="J50" s="243">
        <f t="shared" ref="J50" si="3">I50*H50</f>
        <v>93.66167999999999</v>
      </c>
      <c r="L50" s="45"/>
    </row>
    <row r="51" spans="2:12" ht="76.5" x14ac:dyDescent="0.25">
      <c r="B51" s="247" t="str">
        <f>' CPT 2012 agg.2014'!B3</f>
        <v>S.1.01.1.9.c</v>
      </c>
      <c r="C51"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1" s="239" t="str">
        <f>' CPT 2012 agg.2014'!D3</f>
        <v xml:space="preserve">cad </v>
      </c>
      <c r="E51" s="240">
        <v>0</v>
      </c>
      <c r="F51" s="241">
        <f>' CPT 2012 agg.2014'!E3</f>
        <v>2.16</v>
      </c>
      <c r="G51" s="241" t="s">
        <v>20</v>
      </c>
      <c r="H51" s="240">
        <f>F51/4</f>
        <v>0.54</v>
      </c>
      <c r="I51" s="242">
        <f t="shared" si="0"/>
        <v>0</v>
      </c>
      <c r="J51" s="243">
        <f t="shared" si="1"/>
        <v>0</v>
      </c>
      <c r="L51" s="45"/>
    </row>
    <row r="52" spans="2:12" ht="90" thickBot="1" x14ac:dyDescent="0.3">
      <c r="B52" s="247" t="str">
        <f>' CPT 2012 agg.2014'!B4</f>
        <v>S.1.01.1.9.e</v>
      </c>
      <c r="C52"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2" s="239" t="str">
        <f>' CPT 2012 agg.2014'!D4</f>
        <v xml:space="preserve">cad </v>
      </c>
      <c r="E52" s="240">
        <v>0</v>
      </c>
      <c r="F52" s="241" t="s">
        <v>20</v>
      </c>
      <c r="G52" s="241" t="s">
        <v>20</v>
      </c>
      <c r="H52" s="240">
        <f>' CPT 2012 agg.2014'!E4</f>
        <v>2.38</v>
      </c>
      <c r="I52" s="242">
        <f t="shared" si="0"/>
        <v>0</v>
      </c>
      <c r="J52" s="243">
        <f t="shared" si="1"/>
        <v>0</v>
      </c>
      <c r="L52" s="45"/>
    </row>
    <row r="53" spans="2:12" ht="15.75" thickBot="1" x14ac:dyDescent="0.3">
      <c r="B53" s="55"/>
      <c r="C53" s="56" t="s">
        <v>22</v>
      </c>
      <c r="D53" s="57"/>
      <c r="E53" s="58"/>
      <c r="F53" s="59"/>
      <c r="G53" s="59"/>
      <c r="H53" s="58"/>
      <c r="I53" s="60" t="s">
        <v>15</v>
      </c>
      <c r="J53" s="12">
        <f>SUM(J41:J52)</f>
        <v>887.95971383333335</v>
      </c>
    </row>
    <row r="54" spans="2:12" ht="15.75" thickBot="1" x14ac:dyDescent="0.3">
      <c r="C54" s="87"/>
      <c r="D54" s="88"/>
      <c r="E54" s="89"/>
      <c r="F54" s="89"/>
      <c r="G54" s="89"/>
      <c r="H54" s="89"/>
      <c r="I54" s="90"/>
      <c r="J54" s="90"/>
    </row>
    <row r="55" spans="2:12" ht="15.75" thickBot="1" x14ac:dyDescent="0.3">
      <c r="C55" s="91"/>
      <c r="D55" s="91"/>
      <c r="E55" s="91"/>
      <c r="F55" s="91"/>
      <c r="G55" s="91"/>
      <c r="H55" s="91" t="s">
        <v>23</v>
      </c>
      <c r="I55" s="92" t="s">
        <v>24</v>
      </c>
      <c r="J55" s="12">
        <f>J53+J38+J27</f>
        <v>887.95971383333335</v>
      </c>
      <c r="L55" s="45"/>
    </row>
    <row r="57" spans="2:12" x14ac:dyDescent="0.25">
      <c r="B57" s="155" t="s">
        <v>25</v>
      </c>
      <c r="C57" s="156"/>
      <c r="D57" s="157"/>
      <c r="E57" s="1"/>
      <c r="F57" s="1"/>
      <c r="G57" s="1"/>
      <c r="H57" s="1"/>
      <c r="I57" s="1"/>
      <c r="J57" s="1"/>
    </row>
    <row r="58" spans="2:12" ht="15" customHeight="1" x14ac:dyDescent="0.25">
      <c r="B58" s="158" t="s">
        <v>26</v>
      </c>
      <c r="C58" s="375" t="s">
        <v>268</v>
      </c>
      <c r="D58" s="375"/>
      <c r="E58" s="375"/>
      <c r="F58" s="375"/>
      <c r="G58" s="375"/>
      <c r="H58" s="375"/>
      <c r="I58" s="375"/>
      <c r="J58" s="375"/>
    </row>
    <row r="59" spans="2:12" x14ac:dyDescent="0.25">
      <c r="B59" s="158" t="s">
        <v>27</v>
      </c>
      <c r="C59" s="375" t="s">
        <v>269</v>
      </c>
      <c r="D59" s="375"/>
      <c r="E59" s="375"/>
      <c r="F59" s="375"/>
      <c r="G59" s="375"/>
      <c r="H59" s="375"/>
      <c r="I59" s="375"/>
      <c r="J59" s="375"/>
    </row>
    <row r="60" spans="2:12" ht="30" customHeight="1" x14ac:dyDescent="0.25">
      <c r="B60" s="158" t="s">
        <v>28</v>
      </c>
      <c r="C60" s="375" t="s">
        <v>160</v>
      </c>
      <c r="D60" s="375"/>
      <c r="E60" s="375"/>
      <c r="F60" s="375"/>
      <c r="G60" s="375"/>
      <c r="H60" s="375"/>
      <c r="I60" s="375"/>
      <c r="J60" s="375"/>
    </row>
    <row r="61" spans="2:12" x14ac:dyDescent="0.25">
      <c r="C61" s="93"/>
    </row>
  </sheetData>
  <mergeCells count="5">
    <mergeCell ref="B2:B3"/>
    <mergeCell ref="C2:F13"/>
    <mergeCell ref="C58:J58"/>
    <mergeCell ref="C59:J59"/>
    <mergeCell ref="C60:J60"/>
  </mergeCells>
  <pageMargins left="0.7" right="0.7" top="0.75" bottom="0.75" header="0.3" footer="0.3"/>
  <pageSetup paperSize="9" scale="52" orientation="portrait" r:id="rId1"/>
  <colBreaks count="1" manualBreakCount="1">
    <brk id="11"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N53"/>
  <sheetViews>
    <sheetView view="pageBreakPreview" topLeftCell="A26" zoomScale="85" zoomScaleNormal="85" zoomScaleSheetLayoutView="85" workbookViewId="0">
      <selection activeCell="C43" sqref="C43"/>
    </sheetView>
  </sheetViews>
  <sheetFormatPr defaultRowHeight="15" x14ac:dyDescent="0.25"/>
  <cols>
    <col min="1" max="1" width="3.7109375" style="272" customWidth="1"/>
    <col min="2" max="2" width="15.7109375" style="272" customWidth="1"/>
    <col min="3" max="3" width="80.7109375" style="272" customWidth="1"/>
    <col min="4" max="4" width="8.7109375" style="6" customWidth="1"/>
    <col min="5" max="5" width="9.85546875" style="112" customWidth="1"/>
    <col min="6" max="9" width="10.7109375" style="112" customWidth="1"/>
    <col min="10" max="10" width="3.7109375" style="272" customWidth="1"/>
    <col min="11" max="257" width="9.140625" style="272"/>
    <col min="258" max="258" width="13.7109375" style="272" customWidth="1"/>
    <col min="259" max="259" width="42.7109375" style="272" bestFit="1" customWidth="1"/>
    <col min="260" max="260" width="8.7109375" style="272" customWidth="1"/>
    <col min="261" max="261" width="9.85546875" style="272" customWidth="1"/>
    <col min="262" max="265" width="10.7109375" style="272" customWidth="1"/>
    <col min="266" max="266" width="3.7109375" style="272" customWidth="1"/>
    <col min="267" max="513" width="9.140625" style="272"/>
    <col min="514" max="514" width="13.7109375" style="272" customWidth="1"/>
    <col min="515" max="515" width="42.7109375" style="272" bestFit="1" customWidth="1"/>
    <col min="516" max="516" width="8.7109375" style="272" customWidth="1"/>
    <col min="517" max="517" width="9.85546875" style="272" customWidth="1"/>
    <col min="518" max="521" width="10.7109375" style="272" customWidth="1"/>
    <col min="522" max="522" width="3.7109375" style="272" customWidth="1"/>
    <col min="523" max="769" width="9.140625" style="272"/>
    <col min="770" max="770" width="13.7109375" style="272" customWidth="1"/>
    <col min="771" max="771" width="42.7109375" style="272" bestFit="1" customWidth="1"/>
    <col min="772" max="772" width="8.7109375" style="272" customWidth="1"/>
    <col min="773" max="773" width="9.85546875" style="272" customWidth="1"/>
    <col min="774" max="777" width="10.7109375" style="272" customWidth="1"/>
    <col min="778" max="778" width="3.7109375" style="272" customWidth="1"/>
    <col min="779" max="1025" width="9.140625" style="272"/>
    <col min="1026" max="1026" width="13.7109375" style="272" customWidth="1"/>
    <col min="1027" max="1027" width="42.7109375" style="272" bestFit="1" customWidth="1"/>
    <col min="1028" max="1028" width="8.7109375" style="272" customWidth="1"/>
    <col min="1029" max="1029" width="9.85546875" style="272" customWidth="1"/>
    <col min="1030" max="1033" width="10.7109375" style="272" customWidth="1"/>
    <col min="1034" max="1034" width="3.7109375" style="272" customWidth="1"/>
    <col min="1035" max="1281" width="9.140625" style="272"/>
    <col min="1282" max="1282" width="13.7109375" style="272" customWidth="1"/>
    <col min="1283" max="1283" width="42.7109375" style="272" bestFit="1" customWidth="1"/>
    <col min="1284" max="1284" width="8.7109375" style="272" customWidth="1"/>
    <col min="1285" max="1285" width="9.85546875" style="272" customWidth="1"/>
    <col min="1286" max="1289" width="10.7109375" style="272" customWidth="1"/>
    <col min="1290" max="1290" width="3.7109375" style="272" customWidth="1"/>
    <col min="1291" max="1537" width="9.140625" style="272"/>
    <col min="1538" max="1538" width="13.7109375" style="272" customWidth="1"/>
    <col min="1539" max="1539" width="42.7109375" style="272" bestFit="1" customWidth="1"/>
    <col min="1540" max="1540" width="8.7109375" style="272" customWidth="1"/>
    <col min="1541" max="1541" width="9.85546875" style="272" customWidth="1"/>
    <col min="1542" max="1545" width="10.7109375" style="272" customWidth="1"/>
    <col min="1546" max="1546" width="3.7109375" style="272" customWidth="1"/>
    <col min="1547" max="1793" width="9.140625" style="272"/>
    <col min="1794" max="1794" width="13.7109375" style="272" customWidth="1"/>
    <col min="1795" max="1795" width="42.7109375" style="272" bestFit="1" customWidth="1"/>
    <col min="1796" max="1796" width="8.7109375" style="272" customWidth="1"/>
    <col min="1797" max="1797" width="9.85546875" style="272" customWidth="1"/>
    <col min="1798" max="1801" width="10.7109375" style="272" customWidth="1"/>
    <col min="1802" max="1802" width="3.7109375" style="272" customWidth="1"/>
    <col min="1803" max="2049" width="9.140625" style="272"/>
    <col min="2050" max="2050" width="13.7109375" style="272" customWidth="1"/>
    <col min="2051" max="2051" width="42.7109375" style="272" bestFit="1" customWidth="1"/>
    <col min="2052" max="2052" width="8.7109375" style="272" customWidth="1"/>
    <col min="2053" max="2053" width="9.85546875" style="272" customWidth="1"/>
    <col min="2054" max="2057" width="10.7109375" style="272" customWidth="1"/>
    <col min="2058" max="2058" width="3.7109375" style="272" customWidth="1"/>
    <col min="2059" max="2305" width="9.140625" style="272"/>
    <col min="2306" max="2306" width="13.7109375" style="272" customWidth="1"/>
    <col min="2307" max="2307" width="42.7109375" style="272" bestFit="1" customWidth="1"/>
    <col min="2308" max="2308" width="8.7109375" style="272" customWidth="1"/>
    <col min="2309" max="2309" width="9.85546875" style="272" customWidth="1"/>
    <col min="2310" max="2313" width="10.7109375" style="272" customWidth="1"/>
    <col min="2314" max="2314" width="3.7109375" style="272" customWidth="1"/>
    <col min="2315" max="2561" width="9.140625" style="272"/>
    <col min="2562" max="2562" width="13.7109375" style="272" customWidth="1"/>
    <col min="2563" max="2563" width="42.7109375" style="272" bestFit="1" customWidth="1"/>
    <col min="2564" max="2564" width="8.7109375" style="272" customWidth="1"/>
    <col min="2565" max="2565" width="9.85546875" style="272" customWidth="1"/>
    <col min="2566" max="2569" width="10.7109375" style="272" customWidth="1"/>
    <col min="2570" max="2570" width="3.7109375" style="272" customWidth="1"/>
    <col min="2571" max="2817" width="9.140625" style="272"/>
    <col min="2818" max="2818" width="13.7109375" style="272" customWidth="1"/>
    <col min="2819" max="2819" width="42.7109375" style="272" bestFit="1" customWidth="1"/>
    <col min="2820" max="2820" width="8.7109375" style="272" customWidth="1"/>
    <col min="2821" max="2821" width="9.85546875" style="272" customWidth="1"/>
    <col min="2822" max="2825" width="10.7109375" style="272" customWidth="1"/>
    <col min="2826" max="2826" width="3.7109375" style="272" customWidth="1"/>
    <col min="2827" max="3073" width="9.140625" style="272"/>
    <col min="3074" max="3074" width="13.7109375" style="272" customWidth="1"/>
    <col min="3075" max="3075" width="42.7109375" style="272" bestFit="1" customWidth="1"/>
    <col min="3076" max="3076" width="8.7109375" style="272" customWidth="1"/>
    <col min="3077" max="3077" width="9.85546875" style="272" customWidth="1"/>
    <col min="3078" max="3081" width="10.7109375" style="272" customWidth="1"/>
    <col min="3082" max="3082" width="3.7109375" style="272" customWidth="1"/>
    <col min="3083" max="3329" width="9.140625" style="272"/>
    <col min="3330" max="3330" width="13.7109375" style="272" customWidth="1"/>
    <col min="3331" max="3331" width="42.7109375" style="272" bestFit="1" customWidth="1"/>
    <col min="3332" max="3332" width="8.7109375" style="272" customWidth="1"/>
    <col min="3333" max="3333" width="9.85546875" style="272" customWidth="1"/>
    <col min="3334" max="3337" width="10.7109375" style="272" customWidth="1"/>
    <col min="3338" max="3338" width="3.7109375" style="272" customWidth="1"/>
    <col min="3339" max="3585" width="9.140625" style="272"/>
    <col min="3586" max="3586" width="13.7109375" style="272" customWidth="1"/>
    <col min="3587" max="3587" width="42.7109375" style="272" bestFit="1" customWidth="1"/>
    <col min="3588" max="3588" width="8.7109375" style="272" customWidth="1"/>
    <col min="3589" max="3589" width="9.85546875" style="272" customWidth="1"/>
    <col min="3590" max="3593" width="10.7109375" style="272" customWidth="1"/>
    <col min="3594" max="3594" width="3.7109375" style="272" customWidth="1"/>
    <col min="3595" max="3841" width="9.140625" style="272"/>
    <col min="3842" max="3842" width="13.7109375" style="272" customWidth="1"/>
    <col min="3843" max="3843" width="42.7109375" style="272" bestFit="1" customWidth="1"/>
    <col min="3844" max="3844" width="8.7109375" style="272" customWidth="1"/>
    <col min="3845" max="3845" width="9.85546875" style="272" customWidth="1"/>
    <col min="3846" max="3849" width="10.7109375" style="272" customWidth="1"/>
    <col min="3850" max="3850" width="3.7109375" style="272" customWidth="1"/>
    <col min="3851" max="4097" width="9.140625" style="272"/>
    <col min="4098" max="4098" width="13.7109375" style="272" customWidth="1"/>
    <col min="4099" max="4099" width="42.7109375" style="272" bestFit="1" customWidth="1"/>
    <col min="4100" max="4100" width="8.7109375" style="272" customWidth="1"/>
    <col min="4101" max="4101" width="9.85546875" style="272" customWidth="1"/>
    <col min="4102" max="4105" width="10.7109375" style="272" customWidth="1"/>
    <col min="4106" max="4106" width="3.7109375" style="272" customWidth="1"/>
    <col min="4107" max="4353" width="9.140625" style="272"/>
    <col min="4354" max="4354" width="13.7109375" style="272" customWidth="1"/>
    <col min="4355" max="4355" width="42.7109375" style="272" bestFit="1" customWidth="1"/>
    <col min="4356" max="4356" width="8.7109375" style="272" customWidth="1"/>
    <col min="4357" max="4357" width="9.85546875" style="272" customWidth="1"/>
    <col min="4358" max="4361" width="10.7109375" style="272" customWidth="1"/>
    <col min="4362" max="4362" width="3.7109375" style="272" customWidth="1"/>
    <col min="4363" max="4609" width="9.140625" style="272"/>
    <col min="4610" max="4610" width="13.7109375" style="272" customWidth="1"/>
    <col min="4611" max="4611" width="42.7109375" style="272" bestFit="1" customWidth="1"/>
    <col min="4612" max="4612" width="8.7109375" style="272" customWidth="1"/>
    <col min="4613" max="4613" width="9.85546875" style="272" customWidth="1"/>
    <col min="4614" max="4617" width="10.7109375" style="272" customWidth="1"/>
    <col min="4618" max="4618" width="3.7109375" style="272" customWidth="1"/>
    <col min="4619" max="4865" width="9.140625" style="272"/>
    <col min="4866" max="4866" width="13.7109375" style="272" customWidth="1"/>
    <col min="4867" max="4867" width="42.7109375" style="272" bestFit="1" customWidth="1"/>
    <col min="4868" max="4868" width="8.7109375" style="272" customWidth="1"/>
    <col min="4869" max="4869" width="9.85546875" style="272" customWidth="1"/>
    <col min="4870" max="4873" width="10.7109375" style="272" customWidth="1"/>
    <col min="4874" max="4874" width="3.7109375" style="272" customWidth="1"/>
    <col min="4875" max="5121" width="9.140625" style="272"/>
    <col min="5122" max="5122" width="13.7109375" style="272" customWidth="1"/>
    <col min="5123" max="5123" width="42.7109375" style="272" bestFit="1" customWidth="1"/>
    <col min="5124" max="5124" width="8.7109375" style="272" customWidth="1"/>
    <col min="5125" max="5125" width="9.85546875" style="272" customWidth="1"/>
    <col min="5126" max="5129" width="10.7109375" style="272" customWidth="1"/>
    <col min="5130" max="5130" width="3.7109375" style="272" customWidth="1"/>
    <col min="5131" max="5377" width="9.140625" style="272"/>
    <col min="5378" max="5378" width="13.7109375" style="272" customWidth="1"/>
    <col min="5379" max="5379" width="42.7109375" style="272" bestFit="1" customWidth="1"/>
    <col min="5380" max="5380" width="8.7109375" style="272" customWidth="1"/>
    <col min="5381" max="5381" width="9.85546875" style="272" customWidth="1"/>
    <col min="5382" max="5385" width="10.7109375" style="272" customWidth="1"/>
    <col min="5386" max="5386" width="3.7109375" style="272" customWidth="1"/>
    <col min="5387" max="5633" width="9.140625" style="272"/>
    <col min="5634" max="5634" width="13.7109375" style="272" customWidth="1"/>
    <col min="5635" max="5635" width="42.7109375" style="272" bestFit="1" customWidth="1"/>
    <col min="5636" max="5636" width="8.7109375" style="272" customWidth="1"/>
    <col min="5637" max="5637" width="9.85546875" style="272" customWidth="1"/>
    <col min="5638" max="5641" width="10.7109375" style="272" customWidth="1"/>
    <col min="5642" max="5642" width="3.7109375" style="272" customWidth="1"/>
    <col min="5643" max="5889" width="9.140625" style="272"/>
    <col min="5890" max="5890" width="13.7109375" style="272" customWidth="1"/>
    <col min="5891" max="5891" width="42.7109375" style="272" bestFit="1" customWidth="1"/>
    <col min="5892" max="5892" width="8.7109375" style="272" customWidth="1"/>
    <col min="5893" max="5893" width="9.85546875" style="272" customWidth="1"/>
    <col min="5894" max="5897" width="10.7109375" style="272" customWidth="1"/>
    <col min="5898" max="5898" width="3.7109375" style="272" customWidth="1"/>
    <col min="5899" max="6145" width="9.140625" style="272"/>
    <col min="6146" max="6146" width="13.7109375" style="272" customWidth="1"/>
    <col min="6147" max="6147" width="42.7109375" style="272" bestFit="1" customWidth="1"/>
    <col min="6148" max="6148" width="8.7109375" style="272" customWidth="1"/>
    <col min="6149" max="6149" width="9.85546875" style="272" customWidth="1"/>
    <col min="6150" max="6153" width="10.7109375" style="272" customWidth="1"/>
    <col min="6154" max="6154" width="3.7109375" style="272" customWidth="1"/>
    <col min="6155" max="6401" width="9.140625" style="272"/>
    <col min="6402" max="6402" width="13.7109375" style="272" customWidth="1"/>
    <col min="6403" max="6403" width="42.7109375" style="272" bestFit="1" customWidth="1"/>
    <col min="6404" max="6404" width="8.7109375" style="272" customWidth="1"/>
    <col min="6405" max="6405" width="9.85546875" style="272" customWidth="1"/>
    <col min="6406" max="6409" width="10.7109375" style="272" customWidth="1"/>
    <col min="6410" max="6410" width="3.7109375" style="272" customWidth="1"/>
    <col min="6411" max="6657" width="9.140625" style="272"/>
    <col min="6658" max="6658" width="13.7109375" style="272" customWidth="1"/>
    <col min="6659" max="6659" width="42.7109375" style="272" bestFit="1" customWidth="1"/>
    <col min="6660" max="6660" width="8.7109375" style="272" customWidth="1"/>
    <col min="6661" max="6661" width="9.85546875" style="272" customWidth="1"/>
    <col min="6662" max="6665" width="10.7109375" style="272" customWidth="1"/>
    <col min="6666" max="6666" width="3.7109375" style="272" customWidth="1"/>
    <col min="6667" max="6913" width="9.140625" style="272"/>
    <col min="6914" max="6914" width="13.7109375" style="272" customWidth="1"/>
    <col min="6915" max="6915" width="42.7109375" style="272" bestFit="1" customWidth="1"/>
    <col min="6916" max="6916" width="8.7109375" style="272" customWidth="1"/>
    <col min="6917" max="6917" width="9.85546875" style="272" customWidth="1"/>
    <col min="6918" max="6921" width="10.7109375" style="272" customWidth="1"/>
    <col min="6922" max="6922" width="3.7109375" style="272" customWidth="1"/>
    <col min="6923" max="7169" width="9.140625" style="272"/>
    <col min="7170" max="7170" width="13.7109375" style="272" customWidth="1"/>
    <col min="7171" max="7171" width="42.7109375" style="272" bestFit="1" customWidth="1"/>
    <col min="7172" max="7172" width="8.7109375" style="272" customWidth="1"/>
    <col min="7173" max="7173" width="9.85546875" style="272" customWidth="1"/>
    <col min="7174" max="7177" width="10.7109375" style="272" customWidth="1"/>
    <col min="7178" max="7178" width="3.7109375" style="272" customWidth="1"/>
    <col min="7179" max="7425" width="9.140625" style="272"/>
    <col min="7426" max="7426" width="13.7109375" style="272" customWidth="1"/>
    <col min="7427" max="7427" width="42.7109375" style="272" bestFit="1" customWidth="1"/>
    <col min="7428" max="7428" width="8.7109375" style="272" customWidth="1"/>
    <col min="7429" max="7429" width="9.85546875" style="272" customWidth="1"/>
    <col min="7430" max="7433" width="10.7109375" style="272" customWidth="1"/>
    <col min="7434" max="7434" width="3.7109375" style="272" customWidth="1"/>
    <col min="7435" max="7681" width="9.140625" style="272"/>
    <col min="7682" max="7682" width="13.7109375" style="272" customWidth="1"/>
    <col min="7683" max="7683" width="42.7109375" style="272" bestFit="1" customWidth="1"/>
    <col min="7684" max="7684" width="8.7109375" style="272" customWidth="1"/>
    <col min="7685" max="7685" width="9.85546875" style="272" customWidth="1"/>
    <col min="7686" max="7689" width="10.7109375" style="272" customWidth="1"/>
    <col min="7690" max="7690" width="3.7109375" style="272" customWidth="1"/>
    <col min="7691" max="7937" width="9.140625" style="272"/>
    <col min="7938" max="7938" width="13.7109375" style="272" customWidth="1"/>
    <col min="7939" max="7939" width="42.7109375" style="272" bestFit="1" customWidth="1"/>
    <col min="7940" max="7940" width="8.7109375" style="272" customWidth="1"/>
    <col min="7941" max="7941" width="9.85546875" style="272" customWidth="1"/>
    <col min="7942" max="7945" width="10.7109375" style="272" customWidth="1"/>
    <col min="7946" max="7946" width="3.7109375" style="272" customWidth="1"/>
    <col min="7947" max="8193" width="9.140625" style="272"/>
    <col min="8194" max="8194" width="13.7109375" style="272" customWidth="1"/>
    <col min="8195" max="8195" width="42.7109375" style="272" bestFit="1" customWidth="1"/>
    <col min="8196" max="8196" width="8.7109375" style="272" customWidth="1"/>
    <col min="8197" max="8197" width="9.85546875" style="272" customWidth="1"/>
    <col min="8198" max="8201" width="10.7109375" style="272" customWidth="1"/>
    <col min="8202" max="8202" width="3.7109375" style="272" customWidth="1"/>
    <col min="8203" max="8449" width="9.140625" style="272"/>
    <col min="8450" max="8450" width="13.7109375" style="272" customWidth="1"/>
    <col min="8451" max="8451" width="42.7109375" style="272" bestFit="1" customWidth="1"/>
    <col min="8452" max="8452" width="8.7109375" style="272" customWidth="1"/>
    <col min="8453" max="8453" width="9.85546875" style="272" customWidth="1"/>
    <col min="8454" max="8457" width="10.7109375" style="272" customWidth="1"/>
    <col min="8458" max="8458" width="3.7109375" style="272" customWidth="1"/>
    <col min="8459" max="8705" width="9.140625" style="272"/>
    <col min="8706" max="8706" width="13.7109375" style="272" customWidth="1"/>
    <col min="8707" max="8707" width="42.7109375" style="272" bestFit="1" customWidth="1"/>
    <col min="8708" max="8708" width="8.7109375" style="272" customWidth="1"/>
    <col min="8709" max="8709" width="9.85546875" style="272" customWidth="1"/>
    <col min="8710" max="8713" width="10.7109375" style="272" customWidth="1"/>
    <col min="8714" max="8714" width="3.7109375" style="272" customWidth="1"/>
    <col min="8715" max="8961" width="9.140625" style="272"/>
    <col min="8962" max="8962" width="13.7109375" style="272" customWidth="1"/>
    <col min="8963" max="8963" width="42.7109375" style="272" bestFit="1" customWidth="1"/>
    <col min="8964" max="8964" width="8.7109375" style="272" customWidth="1"/>
    <col min="8965" max="8965" width="9.85546875" style="272" customWidth="1"/>
    <col min="8966" max="8969" width="10.7109375" style="272" customWidth="1"/>
    <col min="8970" max="8970" width="3.7109375" style="272" customWidth="1"/>
    <col min="8971" max="9217" width="9.140625" style="272"/>
    <col min="9218" max="9218" width="13.7109375" style="272" customWidth="1"/>
    <col min="9219" max="9219" width="42.7109375" style="272" bestFit="1" customWidth="1"/>
    <col min="9220" max="9220" width="8.7109375" style="272" customWidth="1"/>
    <col min="9221" max="9221" width="9.85546875" style="272" customWidth="1"/>
    <col min="9222" max="9225" width="10.7109375" style="272" customWidth="1"/>
    <col min="9226" max="9226" width="3.7109375" style="272" customWidth="1"/>
    <col min="9227" max="9473" width="9.140625" style="272"/>
    <col min="9474" max="9474" width="13.7109375" style="272" customWidth="1"/>
    <col min="9475" max="9475" width="42.7109375" style="272" bestFit="1" customWidth="1"/>
    <col min="9476" max="9476" width="8.7109375" style="272" customWidth="1"/>
    <col min="9477" max="9477" width="9.85546875" style="272" customWidth="1"/>
    <col min="9478" max="9481" width="10.7109375" style="272" customWidth="1"/>
    <col min="9482" max="9482" width="3.7109375" style="272" customWidth="1"/>
    <col min="9483" max="9729" width="9.140625" style="272"/>
    <col min="9730" max="9730" width="13.7109375" style="272" customWidth="1"/>
    <col min="9731" max="9731" width="42.7109375" style="272" bestFit="1" customWidth="1"/>
    <col min="9732" max="9732" width="8.7109375" style="272" customWidth="1"/>
    <col min="9733" max="9733" width="9.85546875" style="272" customWidth="1"/>
    <col min="9734" max="9737" width="10.7109375" style="272" customWidth="1"/>
    <col min="9738" max="9738" width="3.7109375" style="272" customWidth="1"/>
    <col min="9739" max="9985" width="9.140625" style="272"/>
    <col min="9986" max="9986" width="13.7109375" style="272" customWidth="1"/>
    <col min="9987" max="9987" width="42.7109375" style="272" bestFit="1" customWidth="1"/>
    <col min="9988" max="9988" width="8.7109375" style="272" customWidth="1"/>
    <col min="9989" max="9989" width="9.85546875" style="272" customWidth="1"/>
    <col min="9990" max="9993" width="10.7109375" style="272" customWidth="1"/>
    <col min="9994" max="9994" width="3.7109375" style="272" customWidth="1"/>
    <col min="9995" max="10241" width="9.140625" style="272"/>
    <col min="10242" max="10242" width="13.7109375" style="272" customWidth="1"/>
    <col min="10243" max="10243" width="42.7109375" style="272" bestFit="1" customWidth="1"/>
    <col min="10244" max="10244" width="8.7109375" style="272" customWidth="1"/>
    <col min="10245" max="10245" width="9.85546875" style="272" customWidth="1"/>
    <col min="10246" max="10249" width="10.7109375" style="272" customWidth="1"/>
    <col min="10250" max="10250" width="3.7109375" style="272" customWidth="1"/>
    <col min="10251" max="10497" width="9.140625" style="272"/>
    <col min="10498" max="10498" width="13.7109375" style="272" customWidth="1"/>
    <col min="10499" max="10499" width="42.7109375" style="272" bestFit="1" customWidth="1"/>
    <col min="10500" max="10500" width="8.7109375" style="272" customWidth="1"/>
    <col min="10501" max="10501" width="9.85546875" style="272" customWidth="1"/>
    <col min="10502" max="10505" width="10.7109375" style="272" customWidth="1"/>
    <col min="10506" max="10506" width="3.7109375" style="272" customWidth="1"/>
    <col min="10507" max="10753" width="9.140625" style="272"/>
    <col min="10754" max="10754" width="13.7109375" style="272" customWidth="1"/>
    <col min="10755" max="10755" width="42.7109375" style="272" bestFit="1" customWidth="1"/>
    <col min="10756" max="10756" width="8.7109375" style="272" customWidth="1"/>
    <col min="10757" max="10757" width="9.85546875" style="272" customWidth="1"/>
    <col min="10758" max="10761" width="10.7109375" style="272" customWidth="1"/>
    <col min="10762" max="10762" width="3.7109375" style="272" customWidth="1"/>
    <col min="10763" max="11009" width="9.140625" style="272"/>
    <col min="11010" max="11010" width="13.7109375" style="272" customWidth="1"/>
    <col min="11011" max="11011" width="42.7109375" style="272" bestFit="1" customWidth="1"/>
    <col min="11012" max="11012" width="8.7109375" style="272" customWidth="1"/>
    <col min="11013" max="11013" width="9.85546875" style="272" customWidth="1"/>
    <col min="11014" max="11017" width="10.7109375" style="272" customWidth="1"/>
    <col min="11018" max="11018" width="3.7109375" style="272" customWidth="1"/>
    <col min="11019" max="11265" width="9.140625" style="272"/>
    <col min="11266" max="11266" width="13.7109375" style="272" customWidth="1"/>
    <col min="11267" max="11267" width="42.7109375" style="272" bestFit="1" customWidth="1"/>
    <col min="11268" max="11268" width="8.7109375" style="272" customWidth="1"/>
    <col min="11269" max="11269" width="9.85546875" style="272" customWidth="1"/>
    <col min="11270" max="11273" width="10.7109375" style="272" customWidth="1"/>
    <col min="11274" max="11274" width="3.7109375" style="272" customWidth="1"/>
    <col min="11275" max="11521" width="9.140625" style="272"/>
    <col min="11522" max="11522" width="13.7109375" style="272" customWidth="1"/>
    <col min="11523" max="11523" width="42.7109375" style="272" bestFit="1" customWidth="1"/>
    <col min="11524" max="11524" width="8.7109375" style="272" customWidth="1"/>
    <col min="11525" max="11525" width="9.85546875" style="272" customWidth="1"/>
    <col min="11526" max="11529" width="10.7109375" style="272" customWidth="1"/>
    <col min="11530" max="11530" width="3.7109375" style="272" customWidth="1"/>
    <col min="11531" max="11777" width="9.140625" style="272"/>
    <col min="11778" max="11778" width="13.7109375" style="272" customWidth="1"/>
    <col min="11779" max="11779" width="42.7109375" style="272" bestFit="1" customWidth="1"/>
    <col min="11780" max="11780" width="8.7109375" style="272" customWidth="1"/>
    <col min="11781" max="11781" width="9.85546875" style="272" customWidth="1"/>
    <col min="11782" max="11785" width="10.7109375" style="272" customWidth="1"/>
    <col min="11786" max="11786" width="3.7109375" style="272" customWidth="1"/>
    <col min="11787" max="12033" width="9.140625" style="272"/>
    <col min="12034" max="12034" width="13.7109375" style="272" customWidth="1"/>
    <col min="12035" max="12035" width="42.7109375" style="272" bestFit="1" customWidth="1"/>
    <col min="12036" max="12036" width="8.7109375" style="272" customWidth="1"/>
    <col min="12037" max="12037" width="9.85546875" style="272" customWidth="1"/>
    <col min="12038" max="12041" width="10.7109375" style="272" customWidth="1"/>
    <col min="12042" max="12042" width="3.7109375" style="272" customWidth="1"/>
    <col min="12043" max="12289" width="9.140625" style="272"/>
    <col min="12290" max="12290" width="13.7109375" style="272" customWidth="1"/>
    <col min="12291" max="12291" width="42.7109375" style="272" bestFit="1" customWidth="1"/>
    <col min="12292" max="12292" width="8.7109375" style="272" customWidth="1"/>
    <col min="12293" max="12293" width="9.85546875" style="272" customWidth="1"/>
    <col min="12294" max="12297" width="10.7109375" style="272" customWidth="1"/>
    <col min="12298" max="12298" width="3.7109375" style="272" customWidth="1"/>
    <col min="12299" max="12545" width="9.140625" style="272"/>
    <col min="12546" max="12546" width="13.7109375" style="272" customWidth="1"/>
    <col min="12547" max="12547" width="42.7109375" style="272" bestFit="1" customWidth="1"/>
    <col min="12548" max="12548" width="8.7109375" style="272" customWidth="1"/>
    <col min="12549" max="12549" width="9.85546875" style="272" customWidth="1"/>
    <col min="12550" max="12553" width="10.7109375" style="272" customWidth="1"/>
    <col min="12554" max="12554" width="3.7109375" style="272" customWidth="1"/>
    <col min="12555" max="12801" width="9.140625" style="272"/>
    <col min="12802" max="12802" width="13.7109375" style="272" customWidth="1"/>
    <col min="12803" max="12803" width="42.7109375" style="272" bestFit="1" customWidth="1"/>
    <col min="12804" max="12804" width="8.7109375" style="272" customWidth="1"/>
    <col min="12805" max="12805" width="9.85546875" style="272" customWidth="1"/>
    <col min="12806" max="12809" width="10.7109375" style="272" customWidth="1"/>
    <col min="12810" max="12810" width="3.7109375" style="272" customWidth="1"/>
    <col min="12811" max="13057" width="9.140625" style="272"/>
    <col min="13058" max="13058" width="13.7109375" style="272" customWidth="1"/>
    <col min="13059" max="13059" width="42.7109375" style="272" bestFit="1" customWidth="1"/>
    <col min="13060" max="13060" width="8.7109375" style="272" customWidth="1"/>
    <col min="13061" max="13061" width="9.85546875" style="272" customWidth="1"/>
    <col min="13062" max="13065" width="10.7109375" style="272" customWidth="1"/>
    <col min="13066" max="13066" width="3.7109375" style="272" customWidth="1"/>
    <col min="13067" max="13313" width="9.140625" style="272"/>
    <col min="13314" max="13314" width="13.7109375" style="272" customWidth="1"/>
    <col min="13315" max="13315" width="42.7109375" style="272" bestFit="1" customWidth="1"/>
    <col min="13316" max="13316" width="8.7109375" style="272" customWidth="1"/>
    <col min="13317" max="13317" width="9.85546875" style="272" customWidth="1"/>
    <col min="13318" max="13321" width="10.7109375" style="272" customWidth="1"/>
    <col min="13322" max="13322" width="3.7109375" style="272" customWidth="1"/>
    <col min="13323" max="13569" width="9.140625" style="272"/>
    <col min="13570" max="13570" width="13.7109375" style="272" customWidth="1"/>
    <col min="13571" max="13571" width="42.7109375" style="272" bestFit="1" customWidth="1"/>
    <col min="13572" max="13572" width="8.7109375" style="272" customWidth="1"/>
    <col min="13573" max="13573" width="9.85546875" style="272" customWidth="1"/>
    <col min="13574" max="13577" width="10.7109375" style="272" customWidth="1"/>
    <col min="13578" max="13578" width="3.7109375" style="272" customWidth="1"/>
    <col min="13579" max="13825" width="9.140625" style="272"/>
    <col min="13826" max="13826" width="13.7109375" style="272" customWidth="1"/>
    <col min="13827" max="13827" width="42.7109375" style="272" bestFit="1" customWidth="1"/>
    <col min="13828" max="13828" width="8.7109375" style="272" customWidth="1"/>
    <col min="13829" max="13829" width="9.85546875" style="272" customWidth="1"/>
    <col min="13830" max="13833" width="10.7109375" style="272" customWidth="1"/>
    <col min="13834" max="13834" width="3.7109375" style="272" customWidth="1"/>
    <col min="13835" max="14081" width="9.140625" style="272"/>
    <col min="14082" max="14082" width="13.7109375" style="272" customWidth="1"/>
    <col min="14083" max="14083" width="42.7109375" style="272" bestFit="1" customWidth="1"/>
    <col min="14084" max="14084" width="8.7109375" style="272" customWidth="1"/>
    <col min="14085" max="14085" width="9.85546875" style="272" customWidth="1"/>
    <col min="14086" max="14089" width="10.7109375" style="272" customWidth="1"/>
    <col min="14090" max="14090" width="3.7109375" style="272" customWidth="1"/>
    <col min="14091" max="14337" width="9.140625" style="272"/>
    <col min="14338" max="14338" width="13.7109375" style="272" customWidth="1"/>
    <col min="14339" max="14339" width="42.7109375" style="272" bestFit="1" customWidth="1"/>
    <col min="14340" max="14340" width="8.7109375" style="272" customWidth="1"/>
    <col min="14341" max="14341" width="9.85546875" style="272" customWidth="1"/>
    <col min="14342" max="14345" width="10.7109375" style="272" customWidth="1"/>
    <col min="14346" max="14346" width="3.7109375" style="272" customWidth="1"/>
    <col min="14347" max="14593" width="9.140625" style="272"/>
    <col min="14594" max="14594" width="13.7109375" style="272" customWidth="1"/>
    <col min="14595" max="14595" width="42.7109375" style="272" bestFit="1" customWidth="1"/>
    <col min="14596" max="14596" width="8.7109375" style="272" customWidth="1"/>
    <col min="14597" max="14597" width="9.85546875" style="272" customWidth="1"/>
    <col min="14598" max="14601" width="10.7109375" style="272" customWidth="1"/>
    <col min="14602" max="14602" width="3.7109375" style="272" customWidth="1"/>
    <col min="14603" max="14849" width="9.140625" style="272"/>
    <col min="14850" max="14850" width="13.7109375" style="272" customWidth="1"/>
    <col min="14851" max="14851" width="42.7109375" style="272" bestFit="1" customWidth="1"/>
    <col min="14852" max="14852" width="8.7109375" style="272" customWidth="1"/>
    <col min="14853" max="14853" width="9.85546875" style="272" customWidth="1"/>
    <col min="14854" max="14857" width="10.7109375" style="272" customWidth="1"/>
    <col min="14858" max="14858" width="3.7109375" style="272" customWidth="1"/>
    <col min="14859" max="15105" width="9.140625" style="272"/>
    <col min="15106" max="15106" width="13.7109375" style="272" customWidth="1"/>
    <col min="15107" max="15107" width="42.7109375" style="272" bestFit="1" customWidth="1"/>
    <col min="15108" max="15108" width="8.7109375" style="272" customWidth="1"/>
    <col min="15109" max="15109" width="9.85546875" style="272" customWidth="1"/>
    <col min="15110" max="15113" width="10.7109375" style="272" customWidth="1"/>
    <col min="15114" max="15114" width="3.7109375" style="272" customWidth="1"/>
    <col min="15115" max="15361" width="9.140625" style="272"/>
    <col min="15362" max="15362" width="13.7109375" style="272" customWidth="1"/>
    <col min="15363" max="15363" width="42.7109375" style="272" bestFit="1" customWidth="1"/>
    <col min="15364" max="15364" width="8.7109375" style="272" customWidth="1"/>
    <col min="15365" max="15365" width="9.85546875" style="272" customWidth="1"/>
    <col min="15366" max="15369" width="10.7109375" style="272" customWidth="1"/>
    <col min="15370" max="15370" width="3.7109375" style="272" customWidth="1"/>
    <col min="15371" max="15617" width="9.140625" style="272"/>
    <col min="15618" max="15618" width="13.7109375" style="272" customWidth="1"/>
    <col min="15619" max="15619" width="42.7109375" style="272" bestFit="1" customWidth="1"/>
    <col min="15620" max="15620" width="8.7109375" style="272" customWidth="1"/>
    <col min="15621" max="15621" width="9.85546875" style="272" customWidth="1"/>
    <col min="15622" max="15625" width="10.7109375" style="272" customWidth="1"/>
    <col min="15626" max="15626" width="3.7109375" style="272" customWidth="1"/>
    <col min="15627" max="15873" width="9.140625" style="272"/>
    <col min="15874" max="15874" width="13.7109375" style="272" customWidth="1"/>
    <col min="15875" max="15875" width="42.7109375" style="272" bestFit="1" customWidth="1"/>
    <col min="15876" max="15876" width="8.7109375" style="272" customWidth="1"/>
    <col min="15877" max="15877" width="9.85546875" style="272" customWidth="1"/>
    <col min="15878" max="15881" width="10.7109375" style="272" customWidth="1"/>
    <col min="15882" max="15882" width="3.7109375" style="272" customWidth="1"/>
    <col min="15883" max="16129" width="9.140625" style="272"/>
    <col min="16130" max="16130" width="13.7109375" style="272" customWidth="1"/>
    <col min="16131" max="16131" width="42.7109375" style="272" bestFit="1" customWidth="1"/>
    <col min="16132" max="16132" width="8.7109375" style="272" customWidth="1"/>
    <col min="16133" max="16133" width="9.85546875" style="272" customWidth="1"/>
    <col min="16134" max="16137" width="10.7109375" style="272" customWidth="1"/>
    <col min="16138" max="16138" width="3.7109375" style="272" customWidth="1"/>
    <col min="16139" max="16384" width="9.140625" style="272"/>
  </cols>
  <sheetData>
    <row r="1" spans="2:11" ht="15.75" thickBot="1" x14ac:dyDescent="0.3">
      <c r="C1" s="3"/>
      <c r="D1" s="4"/>
    </row>
    <row r="2" spans="2:11" x14ac:dyDescent="0.25">
      <c r="B2" s="376" t="s">
        <v>174</v>
      </c>
      <c r="C2" s="366" t="s">
        <v>278</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70" customFormat="1" x14ac:dyDescent="0.25">
      <c r="B30" s="99"/>
      <c r="C30" s="67"/>
      <c r="D30" s="68"/>
      <c r="E30" s="139"/>
      <c r="F30" s="139"/>
      <c r="G30" s="139"/>
      <c r="H30" s="139"/>
      <c r="I30" s="140"/>
    </row>
    <row r="31" spans="2:14" s="270" customFormat="1" x14ac:dyDescent="0.25">
      <c r="B31" s="74"/>
      <c r="C31" s="74"/>
      <c r="D31" s="75"/>
      <c r="E31" s="142"/>
      <c r="F31" s="142"/>
      <c r="G31" s="142"/>
      <c r="H31" s="124"/>
      <c r="I31" s="125"/>
    </row>
    <row r="32" spans="2:14" s="270" customFormat="1" x14ac:dyDescent="0.25">
      <c r="B32" s="74"/>
      <c r="C32" s="74"/>
      <c r="D32" s="75"/>
      <c r="E32" s="142"/>
      <c r="F32" s="142"/>
      <c r="G32" s="142"/>
      <c r="H32" s="124"/>
      <c r="I32" s="125"/>
    </row>
    <row r="33" spans="2:11" s="270" customFormat="1" x14ac:dyDescent="0.25">
      <c r="B33" s="74"/>
      <c r="C33" s="74"/>
      <c r="D33" s="75"/>
      <c r="E33" s="142"/>
      <c r="F33" s="142"/>
      <c r="G33" s="142"/>
      <c r="H33" s="142"/>
      <c r="I33" s="125"/>
    </row>
    <row r="34" spans="2:11" s="270" customFormat="1" x14ac:dyDescent="0.25">
      <c r="B34" s="74"/>
      <c r="C34" s="74"/>
      <c r="D34" s="75"/>
      <c r="E34" s="142"/>
      <c r="F34" s="142"/>
      <c r="G34" s="142"/>
      <c r="H34" s="124"/>
      <c r="I34" s="125"/>
    </row>
    <row r="35" spans="2:11" s="270"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'BSIC02.a-3C '!E41</f>
        <v>1</v>
      </c>
      <c r="F41" s="250">
        <f>'ANAS 2015'!E4</f>
        <v>9.0500000000000007</v>
      </c>
      <c r="G41" s="249">
        <f t="shared" ref="G41:G46" si="0">F41/4</f>
        <v>2.2625000000000002</v>
      </c>
      <c r="H41" s="251">
        <f t="shared" ref="H41:H46" si="1">E41/$H$15</f>
        <v>1</v>
      </c>
      <c r="I41" s="252">
        <f t="shared" ref="I41:I46" si="2">H41*G41</f>
        <v>2.2625000000000002</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'BSIC02.a-3C '!E42</f>
        <v>0.42</v>
      </c>
      <c r="F42" s="254">
        <f>'ANAS 2015'!E10</f>
        <v>15.26</v>
      </c>
      <c r="G42" s="253">
        <f t="shared" si="0"/>
        <v>3.8149999999999999</v>
      </c>
      <c r="H42" s="255">
        <f t="shared" si="1"/>
        <v>0.42</v>
      </c>
      <c r="I42" s="256">
        <f t="shared" si="2"/>
        <v>1.6022999999999998</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'BSIC02.a-3C '!E44</f>
        <v>9</v>
      </c>
      <c r="F43" s="254">
        <f>'ANAS 2015'!E6</f>
        <v>9.1300000000000008</v>
      </c>
      <c r="G43" s="253">
        <f t="shared" si="0"/>
        <v>2.2825000000000002</v>
      </c>
      <c r="H43" s="255">
        <f t="shared" si="1"/>
        <v>9</v>
      </c>
      <c r="I43" s="256">
        <f t="shared" si="2"/>
        <v>20.5425</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'BSIC02.a-3C '!E45</f>
        <v>3.6450000000000005</v>
      </c>
      <c r="F44" s="254">
        <f>'ANAS 2015'!E12</f>
        <v>15.59</v>
      </c>
      <c r="G44" s="253">
        <f t="shared" si="0"/>
        <v>3.8975</v>
      </c>
      <c r="H44" s="255">
        <f t="shared" si="1"/>
        <v>3.6450000000000005</v>
      </c>
      <c r="I44" s="256">
        <f t="shared" si="2"/>
        <v>14.206387500000002</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'BSIC02.a-3C '!E46</f>
        <v>0.94500000000000006</v>
      </c>
      <c r="F45" s="254">
        <f>'ANAS 2015'!E10</f>
        <v>15.26</v>
      </c>
      <c r="G45" s="253">
        <f t="shared" si="0"/>
        <v>3.8149999999999999</v>
      </c>
      <c r="H45" s="255">
        <f t="shared" ref="H45" si="3">E45/$H$15</f>
        <v>0.94500000000000006</v>
      </c>
      <c r="I45" s="256">
        <f t="shared" ref="I45" si="4">H45*G45</f>
        <v>3.605175</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42.2188625</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42.2188625</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71"/>
      <c r="K53" s="271"/>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5"/>
  <sheetViews>
    <sheetView view="pageBreakPreview" topLeftCell="B10" zoomScale="85" zoomScaleNormal="70" zoomScaleSheetLayoutView="85" workbookViewId="0">
      <selection activeCell="C43" sqref="C43"/>
    </sheetView>
  </sheetViews>
  <sheetFormatPr defaultRowHeight="15" x14ac:dyDescent="0.25"/>
  <cols>
    <col min="1" max="1" width="3.7109375" style="272" customWidth="1"/>
    <col min="2" max="2" width="15.7109375" style="272" customWidth="1"/>
    <col min="3" max="3" width="80.7109375" style="272" customWidth="1"/>
    <col min="4" max="4" width="8.7109375" style="6" customWidth="1"/>
    <col min="5" max="5" width="8.7109375" style="112" customWidth="1"/>
    <col min="6" max="8" width="10.7109375" style="112" customWidth="1"/>
    <col min="9" max="9" width="3.7109375" style="272" customWidth="1"/>
    <col min="10" max="10" width="9.42578125" style="272" bestFit="1" customWidth="1"/>
    <col min="11" max="257" width="9.140625" style="272"/>
    <col min="258" max="258" width="13.7109375" style="272" customWidth="1"/>
    <col min="259" max="259" width="42.7109375" style="272" bestFit="1" customWidth="1"/>
    <col min="260" max="261" width="8.7109375" style="272" customWidth="1"/>
    <col min="262" max="264" width="10.7109375" style="272" customWidth="1"/>
    <col min="265" max="265" width="3.7109375" style="272" customWidth="1"/>
    <col min="266" max="266" width="9.42578125" style="272" bestFit="1" customWidth="1"/>
    <col min="267" max="513" width="9.140625" style="272"/>
    <col min="514" max="514" width="13.7109375" style="272" customWidth="1"/>
    <col min="515" max="515" width="42.7109375" style="272" bestFit="1" customWidth="1"/>
    <col min="516" max="517" width="8.7109375" style="272" customWidth="1"/>
    <col min="518" max="520" width="10.7109375" style="272" customWidth="1"/>
    <col min="521" max="521" width="3.7109375" style="272" customWidth="1"/>
    <col min="522" max="522" width="9.42578125" style="272" bestFit="1" customWidth="1"/>
    <col min="523" max="769" width="9.140625" style="272"/>
    <col min="770" max="770" width="13.7109375" style="272" customWidth="1"/>
    <col min="771" max="771" width="42.7109375" style="272" bestFit="1" customWidth="1"/>
    <col min="772" max="773" width="8.7109375" style="272" customWidth="1"/>
    <col min="774" max="776" width="10.7109375" style="272" customWidth="1"/>
    <col min="777" max="777" width="3.7109375" style="272" customWidth="1"/>
    <col min="778" max="778" width="9.42578125" style="272" bestFit="1" customWidth="1"/>
    <col min="779" max="1025" width="9.140625" style="272"/>
    <col min="1026" max="1026" width="13.7109375" style="272" customWidth="1"/>
    <col min="1027" max="1027" width="42.7109375" style="272" bestFit="1" customWidth="1"/>
    <col min="1028" max="1029" width="8.7109375" style="272" customWidth="1"/>
    <col min="1030" max="1032" width="10.7109375" style="272" customWidth="1"/>
    <col min="1033" max="1033" width="3.7109375" style="272" customWidth="1"/>
    <col min="1034" max="1034" width="9.42578125" style="272" bestFit="1" customWidth="1"/>
    <col min="1035" max="1281" width="9.140625" style="272"/>
    <col min="1282" max="1282" width="13.7109375" style="272" customWidth="1"/>
    <col min="1283" max="1283" width="42.7109375" style="272" bestFit="1" customWidth="1"/>
    <col min="1284" max="1285" width="8.7109375" style="272" customWidth="1"/>
    <col min="1286" max="1288" width="10.7109375" style="272" customWidth="1"/>
    <col min="1289" max="1289" width="3.7109375" style="272" customWidth="1"/>
    <col min="1290" max="1290" width="9.42578125" style="272" bestFit="1" customWidth="1"/>
    <col min="1291" max="1537" width="9.140625" style="272"/>
    <col min="1538" max="1538" width="13.7109375" style="272" customWidth="1"/>
    <col min="1539" max="1539" width="42.7109375" style="272" bestFit="1" customWidth="1"/>
    <col min="1540" max="1541" width="8.7109375" style="272" customWidth="1"/>
    <col min="1542" max="1544" width="10.7109375" style="272" customWidth="1"/>
    <col min="1545" max="1545" width="3.7109375" style="272" customWidth="1"/>
    <col min="1546" max="1546" width="9.42578125" style="272" bestFit="1" customWidth="1"/>
    <col min="1547" max="1793" width="9.140625" style="272"/>
    <col min="1794" max="1794" width="13.7109375" style="272" customWidth="1"/>
    <col min="1795" max="1795" width="42.7109375" style="272" bestFit="1" customWidth="1"/>
    <col min="1796" max="1797" width="8.7109375" style="272" customWidth="1"/>
    <col min="1798" max="1800" width="10.7109375" style="272" customWidth="1"/>
    <col min="1801" max="1801" width="3.7109375" style="272" customWidth="1"/>
    <col min="1802" max="1802" width="9.42578125" style="272" bestFit="1" customWidth="1"/>
    <col min="1803" max="2049" width="9.140625" style="272"/>
    <col min="2050" max="2050" width="13.7109375" style="272" customWidth="1"/>
    <col min="2051" max="2051" width="42.7109375" style="272" bestFit="1" customWidth="1"/>
    <col min="2052" max="2053" width="8.7109375" style="272" customWidth="1"/>
    <col min="2054" max="2056" width="10.7109375" style="272" customWidth="1"/>
    <col min="2057" max="2057" width="3.7109375" style="272" customWidth="1"/>
    <col min="2058" max="2058" width="9.42578125" style="272" bestFit="1" customWidth="1"/>
    <col min="2059" max="2305" width="9.140625" style="272"/>
    <col min="2306" max="2306" width="13.7109375" style="272" customWidth="1"/>
    <col min="2307" max="2307" width="42.7109375" style="272" bestFit="1" customWidth="1"/>
    <col min="2308" max="2309" width="8.7109375" style="272" customWidth="1"/>
    <col min="2310" max="2312" width="10.7109375" style="272" customWidth="1"/>
    <col min="2313" max="2313" width="3.7109375" style="272" customWidth="1"/>
    <col min="2314" max="2314" width="9.42578125" style="272" bestFit="1" customWidth="1"/>
    <col min="2315" max="2561" width="9.140625" style="272"/>
    <col min="2562" max="2562" width="13.7109375" style="272" customWidth="1"/>
    <col min="2563" max="2563" width="42.7109375" style="272" bestFit="1" customWidth="1"/>
    <col min="2564" max="2565" width="8.7109375" style="272" customWidth="1"/>
    <col min="2566" max="2568" width="10.7109375" style="272" customWidth="1"/>
    <col min="2569" max="2569" width="3.7109375" style="272" customWidth="1"/>
    <col min="2570" max="2570" width="9.42578125" style="272" bestFit="1" customWidth="1"/>
    <col min="2571" max="2817" width="9.140625" style="272"/>
    <col min="2818" max="2818" width="13.7109375" style="272" customWidth="1"/>
    <col min="2819" max="2819" width="42.7109375" style="272" bestFit="1" customWidth="1"/>
    <col min="2820" max="2821" width="8.7109375" style="272" customWidth="1"/>
    <col min="2822" max="2824" width="10.7109375" style="272" customWidth="1"/>
    <col min="2825" max="2825" width="3.7109375" style="272" customWidth="1"/>
    <col min="2826" max="2826" width="9.42578125" style="272" bestFit="1" customWidth="1"/>
    <col min="2827" max="3073" width="9.140625" style="272"/>
    <col min="3074" max="3074" width="13.7109375" style="272" customWidth="1"/>
    <col min="3075" max="3075" width="42.7109375" style="272" bestFit="1" customWidth="1"/>
    <col min="3076" max="3077" width="8.7109375" style="272" customWidth="1"/>
    <col min="3078" max="3080" width="10.7109375" style="272" customWidth="1"/>
    <col min="3081" max="3081" width="3.7109375" style="272" customWidth="1"/>
    <col min="3082" max="3082" width="9.42578125" style="272" bestFit="1" customWidth="1"/>
    <col min="3083" max="3329" width="9.140625" style="272"/>
    <col min="3330" max="3330" width="13.7109375" style="272" customWidth="1"/>
    <col min="3331" max="3331" width="42.7109375" style="272" bestFit="1" customWidth="1"/>
    <col min="3332" max="3333" width="8.7109375" style="272" customWidth="1"/>
    <col min="3334" max="3336" width="10.7109375" style="272" customWidth="1"/>
    <col min="3337" max="3337" width="3.7109375" style="272" customWidth="1"/>
    <col min="3338" max="3338" width="9.42578125" style="272" bestFit="1" customWidth="1"/>
    <col min="3339" max="3585" width="9.140625" style="272"/>
    <col min="3586" max="3586" width="13.7109375" style="272" customWidth="1"/>
    <col min="3587" max="3587" width="42.7109375" style="272" bestFit="1" customWidth="1"/>
    <col min="3588" max="3589" width="8.7109375" style="272" customWidth="1"/>
    <col min="3590" max="3592" width="10.7109375" style="272" customWidth="1"/>
    <col min="3593" max="3593" width="3.7109375" style="272" customWidth="1"/>
    <col min="3594" max="3594" width="9.42578125" style="272" bestFit="1" customWidth="1"/>
    <col min="3595" max="3841" width="9.140625" style="272"/>
    <col min="3842" max="3842" width="13.7109375" style="272" customWidth="1"/>
    <col min="3843" max="3843" width="42.7109375" style="272" bestFit="1" customWidth="1"/>
    <col min="3844" max="3845" width="8.7109375" style="272" customWidth="1"/>
    <col min="3846" max="3848" width="10.7109375" style="272" customWidth="1"/>
    <col min="3849" max="3849" width="3.7109375" style="272" customWidth="1"/>
    <col min="3850" max="3850" width="9.42578125" style="272" bestFit="1" customWidth="1"/>
    <col min="3851" max="4097" width="9.140625" style="272"/>
    <col min="4098" max="4098" width="13.7109375" style="272" customWidth="1"/>
    <col min="4099" max="4099" width="42.7109375" style="272" bestFit="1" customWidth="1"/>
    <col min="4100" max="4101" width="8.7109375" style="272" customWidth="1"/>
    <col min="4102" max="4104" width="10.7109375" style="272" customWidth="1"/>
    <col min="4105" max="4105" width="3.7109375" style="272" customWidth="1"/>
    <col min="4106" max="4106" width="9.42578125" style="272" bestFit="1" customWidth="1"/>
    <col min="4107" max="4353" width="9.140625" style="272"/>
    <col min="4354" max="4354" width="13.7109375" style="272" customWidth="1"/>
    <col min="4355" max="4355" width="42.7109375" style="272" bestFit="1" customWidth="1"/>
    <col min="4356" max="4357" width="8.7109375" style="272" customWidth="1"/>
    <col min="4358" max="4360" width="10.7109375" style="272" customWidth="1"/>
    <col min="4361" max="4361" width="3.7109375" style="272" customWidth="1"/>
    <col min="4362" max="4362" width="9.42578125" style="272" bestFit="1" customWidth="1"/>
    <col min="4363" max="4609" width="9.140625" style="272"/>
    <col min="4610" max="4610" width="13.7109375" style="272" customWidth="1"/>
    <col min="4611" max="4611" width="42.7109375" style="272" bestFit="1" customWidth="1"/>
    <col min="4612" max="4613" width="8.7109375" style="272" customWidth="1"/>
    <col min="4614" max="4616" width="10.7109375" style="272" customWidth="1"/>
    <col min="4617" max="4617" width="3.7109375" style="272" customWidth="1"/>
    <col min="4618" max="4618" width="9.42578125" style="272" bestFit="1" customWidth="1"/>
    <col min="4619" max="4865" width="9.140625" style="272"/>
    <col min="4866" max="4866" width="13.7109375" style="272" customWidth="1"/>
    <col min="4867" max="4867" width="42.7109375" style="272" bestFit="1" customWidth="1"/>
    <col min="4868" max="4869" width="8.7109375" style="272" customWidth="1"/>
    <col min="4870" max="4872" width="10.7109375" style="272" customWidth="1"/>
    <col min="4873" max="4873" width="3.7109375" style="272" customWidth="1"/>
    <col min="4874" max="4874" width="9.42578125" style="272" bestFit="1" customWidth="1"/>
    <col min="4875" max="5121" width="9.140625" style="272"/>
    <col min="5122" max="5122" width="13.7109375" style="272" customWidth="1"/>
    <col min="5123" max="5123" width="42.7109375" style="272" bestFit="1" customWidth="1"/>
    <col min="5124" max="5125" width="8.7109375" style="272" customWidth="1"/>
    <col min="5126" max="5128" width="10.7109375" style="272" customWidth="1"/>
    <col min="5129" max="5129" width="3.7109375" style="272" customWidth="1"/>
    <col min="5130" max="5130" width="9.42578125" style="272" bestFit="1" customWidth="1"/>
    <col min="5131" max="5377" width="9.140625" style="272"/>
    <col min="5378" max="5378" width="13.7109375" style="272" customWidth="1"/>
    <col min="5379" max="5379" width="42.7109375" style="272" bestFit="1" customWidth="1"/>
    <col min="5380" max="5381" width="8.7109375" style="272" customWidth="1"/>
    <col min="5382" max="5384" width="10.7109375" style="272" customWidth="1"/>
    <col min="5385" max="5385" width="3.7109375" style="272" customWidth="1"/>
    <col min="5386" max="5386" width="9.42578125" style="272" bestFit="1" customWidth="1"/>
    <col min="5387" max="5633" width="9.140625" style="272"/>
    <col min="5634" max="5634" width="13.7109375" style="272" customWidth="1"/>
    <col min="5635" max="5635" width="42.7109375" style="272" bestFit="1" customWidth="1"/>
    <col min="5636" max="5637" width="8.7109375" style="272" customWidth="1"/>
    <col min="5638" max="5640" width="10.7109375" style="272" customWidth="1"/>
    <col min="5641" max="5641" width="3.7109375" style="272" customWidth="1"/>
    <col min="5642" max="5642" width="9.42578125" style="272" bestFit="1" customWidth="1"/>
    <col min="5643" max="5889" width="9.140625" style="272"/>
    <col min="5890" max="5890" width="13.7109375" style="272" customWidth="1"/>
    <col min="5891" max="5891" width="42.7109375" style="272" bestFit="1" customWidth="1"/>
    <col min="5892" max="5893" width="8.7109375" style="272" customWidth="1"/>
    <col min="5894" max="5896" width="10.7109375" style="272" customWidth="1"/>
    <col min="5897" max="5897" width="3.7109375" style="272" customWidth="1"/>
    <col min="5898" max="5898" width="9.42578125" style="272" bestFit="1" customWidth="1"/>
    <col min="5899" max="6145" width="9.140625" style="272"/>
    <col min="6146" max="6146" width="13.7109375" style="272" customWidth="1"/>
    <col min="6147" max="6147" width="42.7109375" style="272" bestFit="1" customWidth="1"/>
    <col min="6148" max="6149" width="8.7109375" style="272" customWidth="1"/>
    <col min="6150" max="6152" width="10.7109375" style="272" customWidth="1"/>
    <col min="6153" max="6153" width="3.7109375" style="272" customWidth="1"/>
    <col min="6154" max="6154" width="9.42578125" style="272" bestFit="1" customWidth="1"/>
    <col min="6155" max="6401" width="9.140625" style="272"/>
    <col min="6402" max="6402" width="13.7109375" style="272" customWidth="1"/>
    <col min="6403" max="6403" width="42.7109375" style="272" bestFit="1" customWidth="1"/>
    <col min="6404" max="6405" width="8.7109375" style="272" customWidth="1"/>
    <col min="6406" max="6408" width="10.7109375" style="272" customWidth="1"/>
    <col min="6409" max="6409" width="3.7109375" style="272" customWidth="1"/>
    <col min="6410" max="6410" width="9.42578125" style="272" bestFit="1" customWidth="1"/>
    <col min="6411" max="6657" width="9.140625" style="272"/>
    <col min="6658" max="6658" width="13.7109375" style="272" customWidth="1"/>
    <col min="6659" max="6659" width="42.7109375" style="272" bestFit="1" customWidth="1"/>
    <col min="6660" max="6661" width="8.7109375" style="272" customWidth="1"/>
    <col min="6662" max="6664" width="10.7109375" style="272" customWidth="1"/>
    <col min="6665" max="6665" width="3.7109375" style="272" customWidth="1"/>
    <col min="6666" max="6666" width="9.42578125" style="272" bestFit="1" customWidth="1"/>
    <col min="6667" max="6913" width="9.140625" style="272"/>
    <col min="6914" max="6914" width="13.7109375" style="272" customWidth="1"/>
    <col min="6915" max="6915" width="42.7109375" style="272" bestFit="1" customWidth="1"/>
    <col min="6916" max="6917" width="8.7109375" style="272" customWidth="1"/>
    <col min="6918" max="6920" width="10.7109375" style="272" customWidth="1"/>
    <col min="6921" max="6921" width="3.7109375" style="272" customWidth="1"/>
    <col min="6922" max="6922" width="9.42578125" style="272" bestFit="1" customWidth="1"/>
    <col min="6923" max="7169" width="9.140625" style="272"/>
    <col min="7170" max="7170" width="13.7109375" style="272" customWidth="1"/>
    <col min="7171" max="7171" width="42.7109375" style="272" bestFit="1" customWidth="1"/>
    <col min="7172" max="7173" width="8.7109375" style="272" customWidth="1"/>
    <col min="7174" max="7176" width="10.7109375" style="272" customWidth="1"/>
    <col min="7177" max="7177" width="3.7109375" style="272" customWidth="1"/>
    <col min="7178" max="7178" width="9.42578125" style="272" bestFit="1" customWidth="1"/>
    <col min="7179" max="7425" width="9.140625" style="272"/>
    <col min="7426" max="7426" width="13.7109375" style="272" customWidth="1"/>
    <col min="7427" max="7427" width="42.7109375" style="272" bestFit="1" customWidth="1"/>
    <col min="7428" max="7429" width="8.7109375" style="272" customWidth="1"/>
    <col min="7430" max="7432" width="10.7109375" style="272" customWidth="1"/>
    <col min="7433" max="7433" width="3.7109375" style="272" customWidth="1"/>
    <col min="7434" max="7434" width="9.42578125" style="272" bestFit="1" customWidth="1"/>
    <col min="7435" max="7681" width="9.140625" style="272"/>
    <col min="7682" max="7682" width="13.7109375" style="272" customWidth="1"/>
    <col min="7683" max="7683" width="42.7109375" style="272" bestFit="1" customWidth="1"/>
    <col min="7684" max="7685" width="8.7109375" style="272" customWidth="1"/>
    <col min="7686" max="7688" width="10.7109375" style="272" customWidth="1"/>
    <col min="7689" max="7689" width="3.7109375" style="272" customWidth="1"/>
    <col min="7690" max="7690" width="9.42578125" style="272" bestFit="1" customWidth="1"/>
    <col min="7691" max="7937" width="9.140625" style="272"/>
    <col min="7938" max="7938" width="13.7109375" style="272" customWidth="1"/>
    <col min="7939" max="7939" width="42.7109375" style="272" bestFit="1" customWidth="1"/>
    <col min="7940" max="7941" width="8.7109375" style="272" customWidth="1"/>
    <col min="7942" max="7944" width="10.7109375" style="272" customWidth="1"/>
    <col min="7945" max="7945" width="3.7109375" style="272" customWidth="1"/>
    <col min="7946" max="7946" width="9.42578125" style="272" bestFit="1" customWidth="1"/>
    <col min="7947" max="8193" width="9.140625" style="272"/>
    <col min="8194" max="8194" width="13.7109375" style="272" customWidth="1"/>
    <col min="8195" max="8195" width="42.7109375" style="272" bestFit="1" customWidth="1"/>
    <col min="8196" max="8197" width="8.7109375" style="272" customWidth="1"/>
    <col min="8198" max="8200" width="10.7109375" style="272" customWidth="1"/>
    <col min="8201" max="8201" width="3.7109375" style="272" customWidth="1"/>
    <col min="8202" max="8202" width="9.42578125" style="272" bestFit="1" customWidth="1"/>
    <col min="8203" max="8449" width="9.140625" style="272"/>
    <col min="8450" max="8450" width="13.7109375" style="272" customWidth="1"/>
    <col min="8451" max="8451" width="42.7109375" style="272" bestFit="1" customWidth="1"/>
    <col min="8452" max="8453" width="8.7109375" style="272" customWidth="1"/>
    <col min="8454" max="8456" width="10.7109375" style="272" customWidth="1"/>
    <col min="8457" max="8457" width="3.7109375" style="272" customWidth="1"/>
    <col min="8458" max="8458" width="9.42578125" style="272" bestFit="1" customWidth="1"/>
    <col min="8459" max="8705" width="9.140625" style="272"/>
    <col min="8706" max="8706" width="13.7109375" style="272" customWidth="1"/>
    <col min="8707" max="8707" width="42.7109375" style="272" bestFit="1" customWidth="1"/>
    <col min="8708" max="8709" width="8.7109375" style="272" customWidth="1"/>
    <col min="8710" max="8712" width="10.7109375" style="272" customWidth="1"/>
    <col min="8713" max="8713" width="3.7109375" style="272" customWidth="1"/>
    <col min="8714" max="8714" width="9.42578125" style="272" bestFit="1" customWidth="1"/>
    <col min="8715" max="8961" width="9.140625" style="272"/>
    <col min="8962" max="8962" width="13.7109375" style="272" customWidth="1"/>
    <col min="8963" max="8963" width="42.7109375" style="272" bestFit="1" customWidth="1"/>
    <col min="8964" max="8965" width="8.7109375" style="272" customWidth="1"/>
    <col min="8966" max="8968" width="10.7109375" style="272" customWidth="1"/>
    <col min="8969" max="8969" width="3.7109375" style="272" customWidth="1"/>
    <col min="8970" max="8970" width="9.42578125" style="272" bestFit="1" customWidth="1"/>
    <col min="8971" max="9217" width="9.140625" style="272"/>
    <col min="9218" max="9218" width="13.7109375" style="272" customWidth="1"/>
    <col min="9219" max="9219" width="42.7109375" style="272" bestFit="1" customWidth="1"/>
    <col min="9220" max="9221" width="8.7109375" style="272" customWidth="1"/>
    <col min="9222" max="9224" width="10.7109375" style="272" customWidth="1"/>
    <col min="9225" max="9225" width="3.7109375" style="272" customWidth="1"/>
    <col min="9226" max="9226" width="9.42578125" style="272" bestFit="1" customWidth="1"/>
    <col min="9227" max="9473" width="9.140625" style="272"/>
    <col min="9474" max="9474" width="13.7109375" style="272" customWidth="1"/>
    <col min="9475" max="9475" width="42.7109375" style="272" bestFit="1" customWidth="1"/>
    <col min="9476" max="9477" width="8.7109375" style="272" customWidth="1"/>
    <col min="9478" max="9480" width="10.7109375" style="272" customWidth="1"/>
    <col min="9481" max="9481" width="3.7109375" style="272" customWidth="1"/>
    <col min="9482" max="9482" width="9.42578125" style="272" bestFit="1" customWidth="1"/>
    <col min="9483" max="9729" width="9.140625" style="272"/>
    <col min="9730" max="9730" width="13.7109375" style="272" customWidth="1"/>
    <col min="9731" max="9731" width="42.7109375" style="272" bestFit="1" customWidth="1"/>
    <col min="9732" max="9733" width="8.7109375" style="272" customWidth="1"/>
    <col min="9734" max="9736" width="10.7109375" style="272" customWidth="1"/>
    <col min="9737" max="9737" width="3.7109375" style="272" customWidth="1"/>
    <col min="9738" max="9738" width="9.42578125" style="272" bestFit="1" customWidth="1"/>
    <col min="9739" max="9985" width="9.140625" style="272"/>
    <col min="9986" max="9986" width="13.7109375" style="272" customWidth="1"/>
    <col min="9987" max="9987" width="42.7109375" style="272" bestFit="1" customWidth="1"/>
    <col min="9988" max="9989" width="8.7109375" style="272" customWidth="1"/>
    <col min="9990" max="9992" width="10.7109375" style="272" customWidth="1"/>
    <col min="9993" max="9993" width="3.7109375" style="272" customWidth="1"/>
    <col min="9994" max="9994" width="9.42578125" style="272" bestFit="1" customWidth="1"/>
    <col min="9995" max="10241" width="9.140625" style="272"/>
    <col min="10242" max="10242" width="13.7109375" style="272" customWidth="1"/>
    <col min="10243" max="10243" width="42.7109375" style="272" bestFit="1" customWidth="1"/>
    <col min="10244" max="10245" width="8.7109375" style="272" customWidth="1"/>
    <col min="10246" max="10248" width="10.7109375" style="272" customWidth="1"/>
    <col min="10249" max="10249" width="3.7109375" style="272" customWidth="1"/>
    <col min="10250" max="10250" width="9.42578125" style="272" bestFit="1" customWidth="1"/>
    <col min="10251" max="10497" width="9.140625" style="272"/>
    <col min="10498" max="10498" width="13.7109375" style="272" customWidth="1"/>
    <col min="10499" max="10499" width="42.7109375" style="272" bestFit="1" customWidth="1"/>
    <col min="10500" max="10501" width="8.7109375" style="272" customWidth="1"/>
    <col min="10502" max="10504" width="10.7109375" style="272" customWidth="1"/>
    <col min="10505" max="10505" width="3.7109375" style="272" customWidth="1"/>
    <col min="10506" max="10506" width="9.42578125" style="272" bestFit="1" customWidth="1"/>
    <col min="10507" max="10753" width="9.140625" style="272"/>
    <col min="10754" max="10754" width="13.7109375" style="272" customWidth="1"/>
    <col min="10755" max="10755" width="42.7109375" style="272" bestFit="1" customWidth="1"/>
    <col min="10756" max="10757" width="8.7109375" style="272" customWidth="1"/>
    <col min="10758" max="10760" width="10.7109375" style="272" customWidth="1"/>
    <col min="10761" max="10761" width="3.7109375" style="272" customWidth="1"/>
    <col min="10762" max="10762" width="9.42578125" style="272" bestFit="1" customWidth="1"/>
    <col min="10763" max="11009" width="9.140625" style="272"/>
    <col min="11010" max="11010" width="13.7109375" style="272" customWidth="1"/>
    <col min="11011" max="11011" width="42.7109375" style="272" bestFit="1" customWidth="1"/>
    <col min="11012" max="11013" width="8.7109375" style="272" customWidth="1"/>
    <col min="11014" max="11016" width="10.7109375" style="272" customWidth="1"/>
    <col min="11017" max="11017" width="3.7109375" style="272" customWidth="1"/>
    <col min="11018" max="11018" width="9.42578125" style="272" bestFit="1" customWidth="1"/>
    <col min="11019" max="11265" width="9.140625" style="272"/>
    <col min="11266" max="11266" width="13.7109375" style="272" customWidth="1"/>
    <col min="11267" max="11267" width="42.7109375" style="272" bestFit="1" customWidth="1"/>
    <col min="11268" max="11269" width="8.7109375" style="272" customWidth="1"/>
    <col min="11270" max="11272" width="10.7109375" style="272" customWidth="1"/>
    <col min="11273" max="11273" width="3.7109375" style="272" customWidth="1"/>
    <col min="11274" max="11274" width="9.42578125" style="272" bestFit="1" customWidth="1"/>
    <col min="11275" max="11521" width="9.140625" style="272"/>
    <col min="11522" max="11522" width="13.7109375" style="272" customWidth="1"/>
    <col min="11523" max="11523" width="42.7109375" style="272" bestFit="1" customWidth="1"/>
    <col min="11524" max="11525" width="8.7109375" style="272" customWidth="1"/>
    <col min="11526" max="11528" width="10.7109375" style="272" customWidth="1"/>
    <col min="11529" max="11529" width="3.7109375" style="272" customWidth="1"/>
    <col min="11530" max="11530" width="9.42578125" style="272" bestFit="1" customWidth="1"/>
    <col min="11531" max="11777" width="9.140625" style="272"/>
    <col min="11778" max="11778" width="13.7109375" style="272" customWidth="1"/>
    <col min="11779" max="11779" width="42.7109375" style="272" bestFit="1" customWidth="1"/>
    <col min="11780" max="11781" width="8.7109375" style="272" customWidth="1"/>
    <col min="11782" max="11784" width="10.7109375" style="272" customWidth="1"/>
    <col min="11785" max="11785" width="3.7109375" style="272" customWidth="1"/>
    <col min="11786" max="11786" width="9.42578125" style="272" bestFit="1" customWidth="1"/>
    <col min="11787" max="12033" width="9.140625" style="272"/>
    <col min="12034" max="12034" width="13.7109375" style="272" customWidth="1"/>
    <col min="12035" max="12035" width="42.7109375" style="272" bestFit="1" customWidth="1"/>
    <col min="12036" max="12037" width="8.7109375" style="272" customWidth="1"/>
    <col min="12038" max="12040" width="10.7109375" style="272" customWidth="1"/>
    <col min="12041" max="12041" width="3.7109375" style="272" customWidth="1"/>
    <col min="12042" max="12042" width="9.42578125" style="272" bestFit="1" customWidth="1"/>
    <col min="12043" max="12289" width="9.140625" style="272"/>
    <col min="12290" max="12290" width="13.7109375" style="272" customWidth="1"/>
    <col min="12291" max="12291" width="42.7109375" style="272" bestFit="1" customWidth="1"/>
    <col min="12292" max="12293" width="8.7109375" style="272" customWidth="1"/>
    <col min="12294" max="12296" width="10.7109375" style="272" customWidth="1"/>
    <col min="12297" max="12297" width="3.7109375" style="272" customWidth="1"/>
    <col min="12298" max="12298" width="9.42578125" style="272" bestFit="1" customWidth="1"/>
    <col min="12299" max="12545" width="9.140625" style="272"/>
    <col min="12546" max="12546" width="13.7109375" style="272" customWidth="1"/>
    <col min="12547" max="12547" width="42.7109375" style="272" bestFit="1" customWidth="1"/>
    <col min="12548" max="12549" width="8.7109375" style="272" customWidth="1"/>
    <col min="12550" max="12552" width="10.7109375" style="272" customWidth="1"/>
    <col min="12553" max="12553" width="3.7109375" style="272" customWidth="1"/>
    <col min="12554" max="12554" width="9.42578125" style="272" bestFit="1" customWidth="1"/>
    <col min="12555" max="12801" width="9.140625" style="272"/>
    <col min="12802" max="12802" width="13.7109375" style="272" customWidth="1"/>
    <col min="12803" max="12803" width="42.7109375" style="272" bestFit="1" customWidth="1"/>
    <col min="12804" max="12805" width="8.7109375" style="272" customWidth="1"/>
    <col min="12806" max="12808" width="10.7109375" style="272" customWidth="1"/>
    <col min="12809" max="12809" width="3.7109375" style="272" customWidth="1"/>
    <col min="12810" max="12810" width="9.42578125" style="272" bestFit="1" customWidth="1"/>
    <col min="12811" max="13057" width="9.140625" style="272"/>
    <col min="13058" max="13058" width="13.7109375" style="272" customWidth="1"/>
    <col min="13059" max="13059" width="42.7109375" style="272" bestFit="1" customWidth="1"/>
    <col min="13060" max="13061" width="8.7109375" style="272" customWidth="1"/>
    <col min="13062" max="13064" width="10.7109375" style="272" customWidth="1"/>
    <col min="13065" max="13065" width="3.7109375" style="272" customWidth="1"/>
    <col min="13066" max="13066" width="9.42578125" style="272" bestFit="1" customWidth="1"/>
    <col min="13067" max="13313" width="9.140625" style="272"/>
    <col min="13314" max="13314" width="13.7109375" style="272" customWidth="1"/>
    <col min="13315" max="13315" width="42.7109375" style="272" bestFit="1" customWidth="1"/>
    <col min="13316" max="13317" width="8.7109375" style="272" customWidth="1"/>
    <col min="13318" max="13320" width="10.7109375" style="272" customWidth="1"/>
    <col min="13321" max="13321" width="3.7109375" style="272" customWidth="1"/>
    <col min="13322" max="13322" width="9.42578125" style="272" bestFit="1" customWidth="1"/>
    <col min="13323" max="13569" width="9.140625" style="272"/>
    <col min="13570" max="13570" width="13.7109375" style="272" customWidth="1"/>
    <col min="13571" max="13571" width="42.7109375" style="272" bestFit="1" customWidth="1"/>
    <col min="13572" max="13573" width="8.7109375" style="272" customWidth="1"/>
    <col min="13574" max="13576" width="10.7109375" style="272" customWidth="1"/>
    <col min="13577" max="13577" width="3.7109375" style="272" customWidth="1"/>
    <col min="13578" max="13578" width="9.42578125" style="272" bestFit="1" customWidth="1"/>
    <col min="13579" max="13825" width="9.140625" style="272"/>
    <col min="13826" max="13826" width="13.7109375" style="272" customWidth="1"/>
    <col min="13827" max="13827" width="42.7109375" style="272" bestFit="1" customWidth="1"/>
    <col min="13828" max="13829" width="8.7109375" style="272" customWidth="1"/>
    <col min="13830" max="13832" width="10.7109375" style="272" customWidth="1"/>
    <col min="13833" max="13833" width="3.7109375" style="272" customWidth="1"/>
    <col min="13834" max="13834" width="9.42578125" style="272" bestFit="1" customWidth="1"/>
    <col min="13835" max="14081" width="9.140625" style="272"/>
    <col min="14082" max="14082" width="13.7109375" style="272" customWidth="1"/>
    <col min="14083" max="14083" width="42.7109375" style="272" bestFit="1" customWidth="1"/>
    <col min="14084" max="14085" width="8.7109375" style="272" customWidth="1"/>
    <col min="14086" max="14088" width="10.7109375" style="272" customWidth="1"/>
    <col min="14089" max="14089" width="3.7109375" style="272" customWidth="1"/>
    <col min="14090" max="14090" width="9.42578125" style="272" bestFit="1" customWidth="1"/>
    <col min="14091" max="14337" width="9.140625" style="272"/>
    <col min="14338" max="14338" width="13.7109375" style="272" customWidth="1"/>
    <col min="14339" max="14339" width="42.7109375" style="272" bestFit="1" customWidth="1"/>
    <col min="14340" max="14341" width="8.7109375" style="272" customWidth="1"/>
    <col min="14342" max="14344" width="10.7109375" style="272" customWidth="1"/>
    <col min="14345" max="14345" width="3.7109375" style="272" customWidth="1"/>
    <col min="14346" max="14346" width="9.42578125" style="272" bestFit="1" customWidth="1"/>
    <col min="14347" max="14593" width="9.140625" style="272"/>
    <col min="14594" max="14594" width="13.7109375" style="272" customWidth="1"/>
    <col min="14595" max="14595" width="42.7109375" style="272" bestFit="1" customWidth="1"/>
    <col min="14596" max="14597" width="8.7109375" style="272" customWidth="1"/>
    <col min="14598" max="14600" width="10.7109375" style="272" customWidth="1"/>
    <col min="14601" max="14601" width="3.7109375" style="272" customWidth="1"/>
    <col min="14602" max="14602" width="9.42578125" style="272" bestFit="1" customWidth="1"/>
    <col min="14603" max="14849" width="9.140625" style="272"/>
    <col min="14850" max="14850" width="13.7109375" style="272" customWidth="1"/>
    <col min="14851" max="14851" width="42.7109375" style="272" bestFit="1" customWidth="1"/>
    <col min="14852" max="14853" width="8.7109375" style="272" customWidth="1"/>
    <col min="14854" max="14856" width="10.7109375" style="272" customWidth="1"/>
    <col min="14857" max="14857" width="3.7109375" style="272" customWidth="1"/>
    <col min="14858" max="14858" width="9.42578125" style="272" bestFit="1" customWidth="1"/>
    <col min="14859" max="15105" width="9.140625" style="272"/>
    <col min="15106" max="15106" width="13.7109375" style="272" customWidth="1"/>
    <col min="15107" max="15107" width="42.7109375" style="272" bestFit="1" customWidth="1"/>
    <col min="15108" max="15109" width="8.7109375" style="272" customWidth="1"/>
    <col min="15110" max="15112" width="10.7109375" style="272" customWidth="1"/>
    <col min="15113" max="15113" width="3.7109375" style="272" customWidth="1"/>
    <col min="15114" max="15114" width="9.42578125" style="272" bestFit="1" customWidth="1"/>
    <col min="15115" max="15361" width="9.140625" style="272"/>
    <col min="15362" max="15362" width="13.7109375" style="272" customWidth="1"/>
    <col min="15363" max="15363" width="42.7109375" style="272" bestFit="1" customWidth="1"/>
    <col min="15364" max="15365" width="8.7109375" style="272" customWidth="1"/>
    <col min="15366" max="15368" width="10.7109375" style="272" customWidth="1"/>
    <col min="15369" max="15369" width="3.7109375" style="272" customWidth="1"/>
    <col min="15370" max="15370" width="9.42578125" style="272" bestFit="1" customWidth="1"/>
    <col min="15371" max="15617" width="9.140625" style="272"/>
    <col min="15618" max="15618" width="13.7109375" style="272" customWidth="1"/>
    <col min="15619" max="15619" width="42.7109375" style="272" bestFit="1" customWidth="1"/>
    <col min="15620" max="15621" width="8.7109375" style="272" customWidth="1"/>
    <col min="15622" max="15624" width="10.7109375" style="272" customWidth="1"/>
    <col min="15625" max="15625" width="3.7109375" style="272" customWidth="1"/>
    <col min="15626" max="15626" width="9.42578125" style="272" bestFit="1" customWidth="1"/>
    <col min="15627" max="15873" width="9.140625" style="272"/>
    <col min="15874" max="15874" width="13.7109375" style="272" customWidth="1"/>
    <col min="15875" max="15875" width="42.7109375" style="272" bestFit="1" customWidth="1"/>
    <col min="15876" max="15877" width="8.7109375" style="272" customWidth="1"/>
    <col min="15878" max="15880" width="10.7109375" style="272" customWidth="1"/>
    <col min="15881" max="15881" width="3.7109375" style="272" customWidth="1"/>
    <col min="15882" max="15882" width="9.42578125" style="272" bestFit="1" customWidth="1"/>
    <col min="15883" max="16129" width="9.140625" style="272"/>
    <col min="16130" max="16130" width="13.7109375" style="272" customWidth="1"/>
    <col min="16131" max="16131" width="42.7109375" style="272" bestFit="1" customWidth="1"/>
    <col min="16132" max="16133" width="8.7109375" style="272" customWidth="1"/>
    <col min="16134" max="16136" width="10.7109375" style="272" customWidth="1"/>
    <col min="16137" max="16137" width="3.7109375" style="272" customWidth="1"/>
    <col min="16138" max="16138" width="9.42578125" style="272" bestFit="1" customWidth="1"/>
    <col min="16139" max="16384" width="9.140625" style="272"/>
  </cols>
  <sheetData>
    <row r="1" spans="2:12" ht="15.75" thickBot="1" x14ac:dyDescent="0.3">
      <c r="C1" s="3"/>
      <c r="D1" s="4"/>
    </row>
    <row r="2" spans="2:12" x14ac:dyDescent="0.25">
      <c r="B2" s="376" t="s">
        <v>175</v>
      </c>
      <c r="C2" s="366" t="s">
        <v>279</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70" customFormat="1" x14ac:dyDescent="0.25">
      <c r="B30" s="99"/>
      <c r="C30" s="67"/>
      <c r="D30" s="68"/>
      <c r="E30" s="139"/>
      <c r="F30" s="139"/>
      <c r="G30" s="139"/>
      <c r="H30" s="140"/>
    </row>
    <row r="31" spans="2:13" s="270" customFormat="1" x14ac:dyDescent="0.25">
      <c r="B31" s="74"/>
      <c r="C31" s="74"/>
      <c r="D31" s="75"/>
      <c r="E31" s="142"/>
      <c r="F31" s="142"/>
      <c r="G31" s="124"/>
      <c r="H31" s="125"/>
    </row>
    <row r="32" spans="2:13" s="270" customFormat="1" x14ac:dyDescent="0.25">
      <c r="B32" s="74"/>
      <c r="C32" s="74"/>
      <c r="D32" s="75"/>
      <c r="E32" s="142"/>
      <c r="F32" s="142"/>
      <c r="G32" s="124"/>
      <c r="H32" s="125"/>
    </row>
    <row r="33" spans="2:10" s="270" customFormat="1" x14ac:dyDescent="0.25">
      <c r="B33" s="74"/>
      <c r="C33" s="74"/>
      <c r="D33" s="75"/>
      <c r="E33" s="142"/>
      <c r="F33" s="142"/>
      <c r="G33" s="142"/>
      <c r="H33" s="125"/>
    </row>
    <row r="34" spans="2:10" s="270" customFormat="1" x14ac:dyDescent="0.25">
      <c r="B34" s="74"/>
      <c r="C34" s="74"/>
      <c r="D34" s="75"/>
      <c r="E34" s="142"/>
      <c r="F34" s="142"/>
      <c r="G34" s="124"/>
      <c r="H34" s="125"/>
    </row>
    <row r="35" spans="2:10" s="270"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f>
        <v>180</v>
      </c>
      <c r="F41" s="249">
        <f>'ANAS 2015'!E21</f>
        <v>0.4</v>
      </c>
      <c r="G41" s="251">
        <f>E41/$G$15</f>
        <v>180</v>
      </c>
      <c r="H41" s="252">
        <f>G41*F41</f>
        <v>72</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180</v>
      </c>
      <c r="F42" s="258">
        <f>'ANAS 2015'!E22</f>
        <v>1.8</v>
      </c>
      <c r="G42" s="255">
        <f>E42/$G$15</f>
        <v>180</v>
      </c>
      <c r="H42" s="256">
        <f>G42*F42</f>
        <v>324</v>
      </c>
      <c r="J42" s="45"/>
    </row>
    <row r="43" spans="2:10" ht="15.75" thickBot="1" x14ac:dyDescent="0.3">
      <c r="B43" s="97"/>
      <c r="C43" s="56" t="s">
        <v>22</v>
      </c>
      <c r="D43" s="57"/>
      <c r="E43" s="136"/>
      <c r="F43" s="136"/>
      <c r="G43" s="60" t="s">
        <v>15</v>
      </c>
      <c r="H43" s="12">
        <f>SUM(H41:H42)</f>
        <v>396</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396</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8"/>
  <sheetViews>
    <sheetView view="pageBreakPreview" topLeftCell="A34" zoomScale="85" zoomScaleNormal="85" zoomScaleSheetLayoutView="85" workbookViewId="0">
      <selection activeCell="C43" sqref="C43"/>
    </sheetView>
  </sheetViews>
  <sheetFormatPr defaultRowHeight="15" x14ac:dyDescent="0.25"/>
  <cols>
    <col min="1" max="1" width="3.7109375" style="272" customWidth="1"/>
    <col min="2" max="2" width="15.7109375" style="101" customWidth="1"/>
    <col min="3" max="3" width="80.7109375" style="272"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72" customWidth="1"/>
    <col min="10" max="257" width="9.140625" style="272"/>
    <col min="258" max="258" width="13.7109375" style="272" customWidth="1"/>
    <col min="259" max="259" width="42.7109375" style="272" customWidth="1"/>
    <col min="260" max="261" width="8.7109375" style="272" customWidth="1"/>
    <col min="262" max="262" width="11.140625" style="272" customWidth="1"/>
    <col min="263" max="263" width="11.28515625" style="272" bestFit="1" customWidth="1"/>
    <col min="264" max="264" width="10.140625" style="272" bestFit="1" customWidth="1"/>
    <col min="265" max="265" width="3.7109375" style="272" customWidth="1"/>
    <col min="266" max="513" width="9.140625" style="272"/>
    <col min="514" max="514" width="13.7109375" style="272" customWidth="1"/>
    <col min="515" max="515" width="42.7109375" style="272" customWidth="1"/>
    <col min="516" max="517" width="8.7109375" style="272" customWidth="1"/>
    <col min="518" max="518" width="11.140625" style="272" customWidth="1"/>
    <col min="519" max="519" width="11.28515625" style="272" bestFit="1" customWidth="1"/>
    <col min="520" max="520" width="10.140625" style="272" bestFit="1" customWidth="1"/>
    <col min="521" max="521" width="3.7109375" style="272" customWidth="1"/>
    <col min="522" max="769" width="9.140625" style="272"/>
    <col min="770" max="770" width="13.7109375" style="272" customWidth="1"/>
    <col min="771" max="771" width="42.7109375" style="272" customWidth="1"/>
    <col min="772" max="773" width="8.7109375" style="272" customWidth="1"/>
    <col min="774" max="774" width="11.140625" style="272" customWidth="1"/>
    <col min="775" max="775" width="11.28515625" style="272" bestFit="1" customWidth="1"/>
    <col min="776" max="776" width="10.140625" style="272" bestFit="1" customWidth="1"/>
    <col min="777" max="777" width="3.7109375" style="272" customWidth="1"/>
    <col min="778" max="1025" width="9.140625" style="272"/>
    <col min="1026" max="1026" width="13.7109375" style="272" customWidth="1"/>
    <col min="1027" max="1027" width="42.7109375" style="272" customWidth="1"/>
    <col min="1028" max="1029" width="8.7109375" style="272" customWidth="1"/>
    <col min="1030" max="1030" width="11.140625" style="272" customWidth="1"/>
    <col min="1031" max="1031" width="11.28515625" style="272" bestFit="1" customWidth="1"/>
    <col min="1032" max="1032" width="10.140625" style="272" bestFit="1" customWidth="1"/>
    <col min="1033" max="1033" width="3.7109375" style="272" customWidth="1"/>
    <col min="1034" max="1281" width="9.140625" style="272"/>
    <col min="1282" max="1282" width="13.7109375" style="272" customWidth="1"/>
    <col min="1283" max="1283" width="42.7109375" style="272" customWidth="1"/>
    <col min="1284" max="1285" width="8.7109375" style="272" customWidth="1"/>
    <col min="1286" max="1286" width="11.140625" style="272" customWidth="1"/>
    <col min="1287" max="1287" width="11.28515625" style="272" bestFit="1" customWidth="1"/>
    <col min="1288" max="1288" width="10.140625" style="272" bestFit="1" customWidth="1"/>
    <col min="1289" max="1289" width="3.7109375" style="272" customWidth="1"/>
    <col min="1290" max="1537" width="9.140625" style="272"/>
    <col min="1538" max="1538" width="13.7109375" style="272" customWidth="1"/>
    <col min="1539" max="1539" width="42.7109375" style="272" customWidth="1"/>
    <col min="1540" max="1541" width="8.7109375" style="272" customWidth="1"/>
    <col min="1542" max="1542" width="11.140625" style="272" customWidth="1"/>
    <col min="1543" max="1543" width="11.28515625" style="272" bestFit="1" customWidth="1"/>
    <col min="1544" max="1544" width="10.140625" style="272" bestFit="1" customWidth="1"/>
    <col min="1545" max="1545" width="3.7109375" style="272" customWidth="1"/>
    <col min="1546" max="1793" width="9.140625" style="272"/>
    <col min="1794" max="1794" width="13.7109375" style="272" customWidth="1"/>
    <col min="1795" max="1795" width="42.7109375" style="272" customWidth="1"/>
    <col min="1796" max="1797" width="8.7109375" style="272" customWidth="1"/>
    <col min="1798" max="1798" width="11.140625" style="272" customWidth="1"/>
    <col min="1799" max="1799" width="11.28515625" style="272" bestFit="1" customWidth="1"/>
    <col min="1800" max="1800" width="10.140625" style="272" bestFit="1" customWidth="1"/>
    <col min="1801" max="1801" width="3.7109375" style="272" customWidth="1"/>
    <col min="1802" max="2049" width="9.140625" style="272"/>
    <col min="2050" max="2050" width="13.7109375" style="272" customWidth="1"/>
    <col min="2051" max="2051" width="42.7109375" style="272" customWidth="1"/>
    <col min="2052" max="2053" width="8.7109375" style="272" customWidth="1"/>
    <col min="2054" max="2054" width="11.140625" style="272" customWidth="1"/>
    <col min="2055" max="2055" width="11.28515625" style="272" bestFit="1" customWidth="1"/>
    <col min="2056" max="2056" width="10.140625" style="272" bestFit="1" customWidth="1"/>
    <col min="2057" max="2057" width="3.7109375" style="272" customWidth="1"/>
    <col min="2058" max="2305" width="9.140625" style="272"/>
    <col min="2306" max="2306" width="13.7109375" style="272" customWidth="1"/>
    <col min="2307" max="2307" width="42.7109375" style="272" customWidth="1"/>
    <col min="2308" max="2309" width="8.7109375" style="272" customWidth="1"/>
    <col min="2310" max="2310" width="11.140625" style="272" customWidth="1"/>
    <col min="2311" max="2311" width="11.28515625" style="272" bestFit="1" customWidth="1"/>
    <col min="2312" max="2312" width="10.140625" style="272" bestFit="1" customWidth="1"/>
    <col min="2313" max="2313" width="3.7109375" style="272" customWidth="1"/>
    <col min="2314" max="2561" width="9.140625" style="272"/>
    <col min="2562" max="2562" width="13.7109375" style="272" customWidth="1"/>
    <col min="2563" max="2563" width="42.7109375" style="272" customWidth="1"/>
    <col min="2564" max="2565" width="8.7109375" style="272" customWidth="1"/>
    <col min="2566" max="2566" width="11.140625" style="272" customWidth="1"/>
    <col min="2567" max="2567" width="11.28515625" style="272" bestFit="1" customWidth="1"/>
    <col min="2568" max="2568" width="10.140625" style="272" bestFit="1" customWidth="1"/>
    <col min="2569" max="2569" width="3.7109375" style="272" customWidth="1"/>
    <col min="2570" max="2817" width="9.140625" style="272"/>
    <col min="2818" max="2818" width="13.7109375" style="272" customWidth="1"/>
    <col min="2819" max="2819" width="42.7109375" style="272" customWidth="1"/>
    <col min="2820" max="2821" width="8.7109375" style="272" customWidth="1"/>
    <col min="2822" max="2822" width="11.140625" style="272" customWidth="1"/>
    <col min="2823" max="2823" width="11.28515625" style="272" bestFit="1" customWidth="1"/>
    <col min="2824" max="2824" width="10.140625" style="272" bestFit="1" customWidth="1"/>
    <col min="2825" max="2825" width="3.7109375" style="272" customWidth="1"/>
    <col min="2826" max="3073" width="9.140625" style="272"/>
    <col min="3074" max="3074" width="13.7109375" style="272" customWidth="1"/>
    <col min="3075" max="3075" width="42.7109375" style="272" customWidth="1"/>
    <col min="3076" max="3077" width="8.7109375" style="272" customWidth="1"/>
    <col min="3078" max="3078" width="11.140625" style="272" customWidth="1"/>
    <col min="3079" max="3079" width="11.28515625" style="272" bestFit="1" customWidth="1"/>
    <col min="3080" max="3080" width="10.140625" style="272" bestFit="1" customWidth="1"/>
    <col min="3081" max="3081" width="3.7109375" style="272" customWidth="1"/>
    <col min="3082" max="3329" width="9.140625" style="272"/>
    <col min="3330" max="3330" width="13.7109375" style="272" customWidth="1"/>
    <col min="3331" max="3331" width="42.7109375" style="272" customWidth="1"/>
    <col min="3332" max="3333" width="8.7109375" style="272" customWidth="1"/>
    <col min="3334" max="3334" width="11.140625" style="272" customWidth="1"/>
    <col min="3335" max="3335" width="11.28515625" style="272" bestFit="1" customWidth="1"/>
    <col min="3336" max="3336" width="10.140625" style="272" bestFit="1" customWidth="1"/>
    <col min="3337" max="3337" width="3.7109375" style="272" customWidth="1"/>
    <col min="3338" max="3585" width="9.140625" style="272"/>
    <col min="3586" max="3586" width="13.7109375" style="272" customWidth="1"/>
    <col min="3587" max="3587" width="42.7109375" style="272" customWidth="1"/>
    <col min="3588" max="3589" width="8.7109375" style="272" customWidth="1"/>
    <col min="3590" max="3590" width="11.140625" style="272" customWidth="1"/>
    <col min="3591" max="3591" width="11.28515625" style="272" bestFit="1" customWidth="1"/>
    <col min="3592" max="3592" width="10.140625" style="272" bestFit="1" customWidth="1"/>
    <col min="3593" max="3593" width="3.7109375" style="272" customWidth="1"/>
    <col min="3594" max="3841" width="9.140625" style="272"/>
    <col min="3842" max="3842" width="13.7109375" style="272" customWidth="1"/>
    <col min="3843" max="3843" width="42.7109375" style="272" customWidth="1"/>
    <col min="3844" max="3845" width="8.7109375" style="272" customWidth="1"/>
    <col min="3846" max="3846" width="11.140625" style="272" customWidth="1"/>
    <col min="3847" max="3847" width="11.28515625" style="272" bestFit="1" customWidth="1"/>
    <col min="3848" max="3848" width="10.140625" style="272" bestFit="1" customWidth="1"/>
    <col min="3849" max="3849" width="3.7109375" style="272" customWidth="1"/>
    <col min="3850" max="4097" width="9.140625" style="272"/>
    <col min="4098" max="4098" width="13.7109375" style="272" customWidth="1"/>
    <col min="4099" max="4099" width="42.7109375" style="272" customWidth="1"/>
    <col min="4100" max="4101" width="8.7109375" style="272" customWidth="1"/>
    <col min="4102" max="4102" width="11.140625" style="272" customWidth="1"/>
    <col min="4103" max="4103" width="11.28515625" style="272" bestFit="1" customWidth="1"/>
    <col min="4104" max="4104" width="10.140625" style="272" bestFit="1" customWidth="1"/>
    <col min="4105" max="4105" width="3.7109375" style="272" customWidth="1"/>
    <col min="4106" max="4353" width="9.140625" style="272"/>
    <col min="4354" max="4354" width="13.7109375" style="272" customWidth="1"/>
    <col min="4355" max="4355" width="42.7109375" style="272" customWidth="1"/>
    <col min="4356" max="4357" width="8.7109375" style="272" customWidth="1"/>
    <col min="4358" max="4358" width="11.140625" style="272" customWidth="1"/>
    <col min="4359" max="4359" width="11.28515625" style="272" bestFit="1" customWidth="1"/>
    <col min="4360" max="4360" width="10.140625" style="272" bestFit="1" customWidth="1"/>
    <col min="4361" max="4361" width="3.7109375" style="272" customWidth="1"/>
    <col min="4362" max="4609" width="9.140625" style="272"/>
    <col min="4610" max="4610" width="13.7109375" style="272" customWidth="1"/>
    <col min="4611" max="4611" width="42.7109375" style="272" customWidth="1"/>
    <col min="4612" max="4613" width="8.7109375" style="272" customWidth="1"/>
    <col min="4614" max="4614" width="11.140625" style="272" customWidth="1"/>
    <col min="4615" max="4615" width="11.28515625" style="272" bestFit="1" customWidth="1"/>
    <col min="4616" max="4616" width="10.140625" style="272" bestFit="1" customWidth="1"/>
    <col min="4617" max="4617" width="3.7109375" style="272" customWidth="1"/>
    <col min="4618" max="4865" width="9.140625" style="272"/>
    <col min="4866" max="4866" width="13.7109375" style="272" customWidth="1"/>
    <col min="4867" max="4867" width="42.7109375" style="272" customWidth="1"/>
    <col min="4868" max="4869" width="8.7109375" style="272" customWidth="1"/>
    <col min="4870" max="4870" width="11.140625" style="272" customWidth="1"/>
    <col min="4871" max="4871" width="11.28515625" style="272" bestFit="1" customWidth="1"/>
    <col min="4872" max="4872" width="10.140625" style="272" bestFit="1" customWidth="1"/>
    <col min="4873" max="4873" width="3.7109375" style="272" customWidth="1"/>
    <col min="4874" max="5121" width="9.140625" style="272"/>
    <col min="5122" max="5122" width="13.7109375" style="272" customWidth="1"/>
    <col min="5123" max="5123" width="42.7109375" style="272" customWidth="1"/>
    <col min="5124" max="5125" width="8.7109375" style="272" customWidth="1"/>
    <col min="5126" max="5126" width="11.140625" style="272" customWidth="1"/>
    <col min="5127" max="5127" width="11.28515625" style="272" bestFit="1" customWidth="1"/>
    <col min="5128" max="5128" width="10.140625" style="272" bestFit="1" customWidth="1"/>
    <col min="5129" max="5129" width="3.7109375" style="272" customWidth="1"/>
    <col min="5130" max="5377" width="9.140625" style="272"/>
    <col min="5378" max="5378" width="13.7109375" style="272" customWidth="1"/>
    <col min="5379" max="5379" width="42.7109375" style="272" customWidth="1"/>
    <col min="5380" max="5381" width="8.7109375" style="272" customWidth="1"/>
    <col min="5382" max="5382" width="11.140625" style="272" customWidth="1"/>
    <col min="5383" max="5383" width="11.28515625" style="272" bestFit="1" customWidth="1"/>
    <col min="5384" max="5384" width="10.140625" style="272" bestFit="1" customWidth="1"/>
    <col min="5385" max="5385" width="3.7109375" style="272" customWidth="1"/>
    <col min="5386" max="5633" width="9.140625" style="272"/>
    <col min="5634" max="5634" width="13.7109375" style="272" customWidth="1"/>
    <col min="5635" max="5635" width="42.7109375" style="272" customWidth="1"/>
    <col min="5636" max="5637" width="8.7109375" style="272" customWidth="1"/>
    <col min="5638" max="5638" width="11.140625" style="272" customWidth="1"/>
    <col min="5639" max="5639" width="11.28515625" style="272" bestFit="1" customWidth="1"/>
    <col min="5640" max="5640" width="10.140625" style="272" bestFit="1" customWidth="1"/>
    <col min="5641" max="5641" width="3.7109375" style="272" customWidth="1"/>
    <col min="5642" max="5889" width="9.140625" style="272"/>
    <col min="5890" max="5890" width="13.7109375" style="272" customWidth="1"/>
    <col min="5891" max="5891" width="42.7109375" style="272" customWidth="1"/>
    <col min="5892" max="5893" width="8.7109375" style="272" customWidth="1"/>
    <col min="5894" max="5894" width="11.140625" style="272" customWidth="1"/>
    <col min="5895" max="5895" width="11.28515625" style="272" bestFit="1" customWidth="1"/>
    <col min="5896" max="5896" width="10.140625" style="272" bestFit="1" customWidth="1"/>
    <col min="5897" max="5897" width="3.7109375" style="272" customWidth="1"/>
    <col min="5898" max="6145" width="9.140625" style="272"/>
    <col min="6146" max="6146" width="13.7109375" style="272" customWidth="1"/>
    <col min="6147" max="6147" width="42.7109375" style="272" customWidth="1"/>
    <col min="6148" max="6149" width="8.7109375" style="272" customWidth="1"/>
    <col min="6150" max="6150" width="11.140625" style="272" customWidth="1"/>
    <col min="6151" max="6151" width="11.28515625" style="272" bestFit="1" customWidth="1"/>
    <col min="6152" max="6152" width="10.140625" style="272" bestFit="1" customWidth="1"/>
    <col min="6153" max="6153" width="3.7109375" style="272" customWidth="1"/>
    <col min="6154" max="6401" width="9.140625" style="272"/>
    <col min="6402" max="6402" width="13.7109375" style="272" customWidth="1"/>
    <col min="6403" max="6403" width="42.7109375" style="272" customWidth="1"/>
    <col min="6404" max="6405" width="8.7109375" style="272" customWidth="1"/>
    <col min="6406" max="6406" width="11.140625" style="272" customWidth="1"/>
    <col min="6407" max="6407" width="11.28515625" style="272" bestFit="1" customWidth="1"/>
    <col min="6408" max="6408" width="10.140625" style="272" bestFit="1" customWidth="1"/>
    <col min="6409" max="6409" width="3.7109375" style="272" customWidth="1"/>
    <col min="6410" max="6657" width="9.140625" style="272"/>
    <col min="6658" max="6658" width="13.7109375" style="272" customWidth="1"/>
    <col min="6659" max="6659" width="42.7109375" style="272" customWidth="1"/>
    <col min="6660" max="6661" width="8.7109375" style="272" customWidth="1"/>
    <col min="6662" max="6662" width="11.140625" style="272" customWidth="1"/>
    <col min="6663" max="6663" width="11.28515625" style="272" bestFit="1" customWidth="1"/>
    <col min="6664" max="6664" width="10.140625" style="272" bestFit="1" customWidth="1"/>
    <col min="6665" max="6665" width="3.7109375" style="272" customWidth="1"/>
    <col min="6666" max="6913" width="9.140625" style="272"/>
    <col min="6914" max="6914" width="13.7109375" style="272" customWidth="1"/>
    <col min="6915" max="6915" width="42.7109375" style="272" customWidth="1"/>
    <col min="6916" max="6917" width="8.7109375" style="272" customWidth="1"/>
    <col min="6918" max="6918" width="11.140625" style="272" customWidth="1"/>
    <col min="6919" max="6919" width="11.28515625" style="272" bestFit="1" customWidth="1"/>
    <col min="6920" max="6920" width="10.140625" style="272" bestFit="1" customWidth="1"/>
    <col min="6921" max="6921" width="3.7109375" style="272" customWidth="1"/>
    <col min="6922" max="7169" width="9.140625" style="272"/>
    <col min="7170" max="7170" width="13.7109375" style="272" customWidth="1"/>
    <col min="7171" max="7171" width="42.7109375" style="272" customWidth="1"/>
    <col min="7172" max="7173" width="8.7109375" style="272" customWidth="1"/>
    <col min="7174" max="7174" width="11.140625" style="272" customWidth="1"/>
    <col min="7175" max="7175" width="11.28515625" style="272" bestFit="1" customWidth="1"/>
    <col min="7176" max="7176" width="10.140625" style="272" bestFit="1" customWidth="1"/>
    <col min="7177" max="7177" width="3.7109375" style="272" customWidth="1"/>
    <col min="7178" max="7425" width="9.140625" style="272"/>
    <col min="7426" max="7426" width="13.7109375" style="272" customWidth="1"/>
    <col min="7427" max="7427" width="42.7109375" style="272" customWidth="1"/>
    <col min="7428" max="7429" width="8.7109375" style="272" customWidth="1"/>
    <col min="7430" max="7430" width="11.140625" style="272" customWidth="1"/>
    <col min="7431" max="7431" width="11.28515625" style="272" bestFit="1" customWidth="1"/>
    <col min="7432" max="7432" width="10.140625" style="272" bestFit="1" customWidth="1"/>
    <col min="7433" max="7433" width="3.7109375" style="272" customWidth="1"/>
    <col min="7434" max="7681" width="9.140625" style="272"/>
    <col min="7682" max="7682" width="13.7109375" style="272" customWidth="1"/>
    <col min="7683" max="7683" width="42.7109375" style="272" customWidth="1"/>
    <col min="7684" max="7685" width="8.7109375" style="272" customWidth="1"/>
    <col min="7686" max="7686" width="11.140625" style="272" customWidth="1"/>
    <col min="7687" max="7687" width="11.28515625" style="272" bestFit="1" customWidth="1"/>
    <col min="7688" max="7688" width="10.140625" style="272" bestFit="1" customWidth="1"/>
    <col min="7689" max="7689" width="3.7109375" style="272" customWidth="1"/>
    <col min="7690" max="7937" width="9.140625" style="272"/>
    <col min="7938" max="7938" width="13.7109375" style="272" customWidth="1"/>
    <col min="7939" max="7939" width="42.7109375" style="272" customWidth="1"/>
    <col min="7940" max="7941" width="8.7109375" style="272" customWidth="1"/>
    <col min="7942" max="7942" width="11.140625" style="272" customWidth="1"/>
    <col min="7943" max="7943" width="11.28515625" style="272" bestFit="1" customWidth="1"/>
    <col min="7944" max="7944" width="10.140625" style="272" bestFit="1" customWidth="1"/>
    <col min="7945" max="7945" width="3.7109375" style="272" customWidth="1"/>
    <col min="7946" max="8193" width="9.140625" style="272"/>
    <col min="8194" max="8194" width="13.7109375" style="272" customWidth="1"/>
    <col min="8195" max="8195" width="42.7109375" style="272" customWidth="1"/>
    <col min="8196" max="8197" width="8.7109375" style="272" customWidth="1"/>
    <col min="8198" max="8198" width="11.140625" style="272" customWidth="1"/>
    <col min="8199" max="8199" width="11.28515625" style="272" bestFit="1" customWidth="1"/>
    <col min="8200" max="8200" width="10.140625" style="272" bestFit="1" customWidth="1"/>
    <col min="8201" max="8201" width="3.7109375" style="272" customWidth="1"/>
    <col min="8202" max="8449" width="9.140625" style="272"/>
    <col min="8450" max="8450" width="13.7109375" style="272" customWidth="1"/>
    <col min="8451" max="8451" width="42.7109375" style="272" customWidth="1"/>
    <col min="8452" max="8453" width="8.7109375" style="272" customWidth="1"/>
    <col min="8454" max="8454" width="11.140625" style="272" customWidth="1"/>
    <col min="8455" max="8455" width="11.28515625" style="272" bestFit="1" customWidth="1"/>
    <col min="8456" max="8456" width="10.140625" style="272" bestFit="1" customWidth="1"/>
    <col min="8457" max="8457" width="3.7109375" style="272" customWidth="1"/>
    <col min="8458" max="8705" width="9.140625" style="272"/>
    <col min="8706" max="8706" width="13.7109375" style="272" customWidth="1"/>
    <col min="8707" max="8707" width="42.7109375" style="272" customWidth="1"/>
    <col min="8708" max="8709" width="8.7109375" style="272" customWidth="1"/>
    <col min="8710" max="8710" width="11.140625" style="272" customWidth="1"/>
    <col min="8711" max="8711" width="11.28515625" style="272" bestFit="1" customWidth="1"/>
    <col min="8712" max="8712" width="10.140625" style="272" bestFit="1" customWidth="1"/>
    <col min="8713" max="8713" width="3.7109375" style="272" customWidth="1"/>
    <col min="8714" max="8961" width="9.140625" style="272"/>
    <col min="8962" max="8962" width="13.7109375" style="272" customWidth="1"/>
    <col min="8963" max="8963" width="42.7109375" style="272" customWidth="1"/>
    <col min="8964" max="8965" width="8.7109375" style="272" customWidth="1"/>
    <col min="8966" max="8966" width="11.140625" style="272" customWidth="1"/>
    <col min="8967" max="8967" width="11.28515625" style="272" bestFit="1" customWidth="1"/>
    <col min="8968" max="8968" width="10.140625" style="272" bestFit="1" customWidth="1"/>
    <col min="8969" max="8969" width="3.7109375" style="272" customWidth="1"/>
    <col min="8970" max="9217" width="9.140625" style="272"/>
    <col min="9218" max="9218" width="13.7109375" style="272" customWidth="1"/>
    <col min="9219" max="9219" width="42.7109375" style="272" customWidth="1"/>
    <col min="9220" max="9221" width="8.7109375" style="272" customWidth="1"/>
    <col min="9222" max="9222" width="11.140625" style="272" customWidth="1"/>
    <col min="9223" max="9223" width="11.28515625" style="272" bestFit="1" customWidth="1"/>
    <col min="9224" max="9224" width="10.140625" style="272" bestFit="1" customWidth="1"/>
    <col min="9225" max="9225" width="3.7109375" style="272" customWidth="1"/>
    <col min="9226" max="9473" width="9.140625" style="272"/>
    <col min="9474" max="9474" width="13.7109375" style="272" customWidth="1"/>
    <col min="9475" max="9475" width="42.7109375" style="272" customWidth="1"/>
    <col min="9476" max="9477" width="8.7109375" style="272" customWidth="1"/>
    <col min="9478" max="9478" width="11.140625" style="272" customWidth="1"/>
    <col min="9479" max="9479" width="11.28515625" style="272" bestFit="1" customWidth="1"/>
    <col min="9480" max="9480" width="10.140625" style="272" bestFit="1" customWidth="1"/>
    <col min="9481" max="9481" width="3.7109375" style="272" customWidth="1"/>
    <col min="9482" max="9729" width="9.140625" style="272"/>
    <col min="9730" max="9730" width="13.7109375" style="272" customWidth="1"/>
    <col min="9731" max="9731" width="42.7109375" style="272" customWidth="1"/>
    <col min="9732" max="9733" width="8.7109375" style="272" customWidth="1"/>
    <col min="9734" max="9734" width="11.140625" style="272" customWidth="1"/>
    <col min="9735" max="9735" width="11.28515625" style="272" bestFit="1" customWidth="1"/>
    <col min="9736" max="9736" width="10.140625" style="272" bestFit="1" customWidth="1"/>
    <col min="9737" max="9737" width="3.7109375" style="272" customWidth="1"/>
    <col min="9738" max="9985" width="9.140625" style="272"/>
    <col min="9986" max="9986" width="13.7109375" style="272" customWidth="1"/>
    <col min="9987" max="9987" width="42.7109375" style="272" customWidth="1"/>
    <col min="9988" max="9989" width="8.7109375" style="272" customWidth="1"/>
    <col min="9990" max="9990" width="11.140625" style="272" customWidth="1"/>
    <col min="9991" max="9991" width="11.28515625" style="272" bestFit="1" customWidth="1"/>
    <col min="9992" max="9992" width="10.140625" style="272" bestFit="1" customWidth="1"/>
    <col min="9993" max="9993" width="3.7109375" style="272" customWidth="1"/>
    <col min="9994" max="10241" width="9.140625" style="272"/>
    <col min="10242" max="10242" width="13.7109375" style="272" customWidth="1"/>
    <col min="10243" max="10243" width="42.7109375" style="272" customWidth="1"/>
    <col min="10244" max="10245" width="8.7109375" style="272" customWidth="1"/>
    <col min="10246" max="10246" width="11.140625" style="272" customWidth="1"/>
    <col min="10247" max="10247" width="11.28515625" style="272" bestFit="1" customWidth="1"/>
    <col min="10248" max="10248" width="10.140625" style="272" bestFit="1" customWidth="1"/>
    <col min="10249" max="10249" width="3.7109375" style="272" customWidth="1"/>
    <col min="10250" max="10497" width="9.140625" style="272"/>
    <col min="10498" max="10498" width="13.7109375" style="272" customWidth="1"/>
    <col min="10499" max="10499" width="42.7109375" style="272" customWidth="1"/>
    <col min="10500" max="10501" width="8.7109375" style="272" customWidth="1"/>
    <col min="10502" max="10502" width="11.140625" style="272" customWidth="1"/>
    <col min="10503" max="10503" width="11.28515625" style="272" bestFit="1" customWidth="1"/>
    <col min="10504" max="10504" width="10.140625" style="272" bestFit="1" customWidth="1"/>
    <col min="10505" max="10505" width="3.7109375" style="272" customWidth="1"/>
    <col min="10506" max="10753" width="9.140625" style="272"/>
    <col min="10754" max="10754" width="13.7109375" style="272" customWidth="1"/>
    <col min="10755" max="10755" width="42.7109375" style="272" customWidth="1"/>
    <col min="10756" max="10757" width="8.7109375" style="272" customWidth="1"/>
    <col min="10758" max="10758" width="11.140625" style="272" customWidth="1"/>
    <col min="10759" max="10759" width="11.28515625" style="272" bestFit="1" customWidth="1"/>
    <col min="10760" max="10760" width="10.140625" style="272" bestFit="1" customWidth="1"/>
    <col min="10761" max="10761" width="3.7109375" style="272" customWidth="1"/>
    <col min="10762" max="11009" width="9.140625" style="272"/>
    <col min="11010" max="11010" width="13.7109375" style="272" customWidth="1"/>
    <col min="11011" max="11011" width="42.7109375" style="272" customWidth="1"/>
    <col min="11012" max="11013" width="8.7109375" style="272" customWidth="1"/>
    <col min="11014" max="11014" width="11.140625" style="272" customWidth="1"/>
    <col min="11015" max="11015" width="11.28515625" style="272" bestFit="1" customWidth="1"/>
    <col min="11016" max="11016" width="10.140625" style="272" bestFit="1" customWidth="1"/>
    <col min="11017" max="11017" width="3.7109375" style="272" customWidth="1"/>
    <col min="11018" max="11265" width="9.140625" style="272"/>
    <col min="11266" max="11266" width="13.7109375" style="272" customWidth="1"/>
    <col min="11267" max="11267" width="42.7109375" style="272" customWidth="1"/>
    <col min="11268" max="11269" width="8.7109375" style="272" customWidth="1"/>
    <col min="11270" max="11270" width="11.140625" style="272" customWidth="1"/>
    <col min="11271" max="11271" width="11.28515625" style="272" bestFit="1" customWidth="1"/>
    <col min="11272" max="11272" width="10.140625" style="272" bestFit="1" customWidth="1"/>
    <col min="11273" max="11273" width="3.7109375" style="272" customWidth="1"/>
    <col min="11274" max="11521" width="9.140625" style="272"/>
    <col min="11522" max="11522" width="13.7109375" style="272" customWidth="1"/>
    <col min="11523" max="11523" width="42.7109375" style="272" customWidth="1"/>
    <col min="11524" max="11525" width="8.7109375" style="272" customWidth="1"/>
    <col min="11526" max="11526" width="11.140625" style="272" customWidth="1"/>
    <col min="11527" max="11527" width="11.28515625" style="272" bestFit="1" customWidth="1"/>
    <col min="11528" max="11528" width="10.140625" style="272" bestFit="1" customWidth="1"/>
    <col min="11529" max="11529" width="3.7109375" style="272" customWidth="1"/>
    <col min="11530" max="11777" width="9.140625" style="272"/>
    <col min="11778" max="11778" width="13.7109375" style="272" customWidth="1"/>
    <col min="11779" max="11779" width="42.7109375" style="272" customWidth="1"/>
    <col min="11780" max="11781" width="8.7109375" style="272" customWidth="1"/>
    <col min="11782" max="11782" width="11.140625" style="272" customWidth="1"/>
    <col min="11783" max="11783" width="11.28515625" style="272" bestFit="1" customWidth="1"/>
    <col min="11784" max="11784" width="10.140625" style="272" bestFit="1" customWidth="1"/>
    <col min="11785" max="11785" width="3.7109375" style="272" customWidth="1"/>
    <col min="11786" max="12033" width="9.140625" style="272"/>
    <col min="12034" max="12034" width="13.7109375" style="272" customWidth="1"/>
    <col min="12035" max="12035" width="42.7109375" style="272" customWidth="1"/>
    <col min="12036" max="12037" width="8.7109375" style="272" customWidth="1"/>
    <col min="12038" max="12038" width="11.140625" style="272" customWidth="1"/>
    <col min="12039" max="12039" width="11.28515625" style="272" bestFit="1" customWidth="1"/>
    <col min="12040" max="12040" width="10.140625" style="272" bestFit="1" customWidth="1"/>
    <col min="12041" max="12041" width="3.7109375" style="272" customWidth="1"/>
    <col min="12042" max="12289" width="9.140625" style="272"/>
    <col min="12290" max="12290" width="13.7109375" style="272" customWidth="1"/>
    <col min="12291" max="12291" width="42.7109375" style="272" customWidth="1"/>
    <col min="12292" max="12293" width="8.7109375" style="272" customWidth="1"/>
    <col min="12294" max="12294" width="11.140625" style="272" customWidth="1"/>
    <col min="12295" max="12295" width="11.28515625" style="272" bestFit="1" customWidth="1"/>
    <col min="12296" max="12296" width="10.140625" style="272" bestFit="1" customWidth="1"/>
    <col min="12297" max="12297" width="3.7109375" style="272" customWidth="1"/>
    <col min="12298" max="12545" width="9.140625" style="272"/>
    <col min="12546" max="12546" width="13.7109375" style="272" customWidth="1"/>
    <col min="12547" max="12547" width="42.7109375" style="272" customWidth="1"/>
    <col min="12548" max="12549" width="8.7109375" style="272" customWidth="1"/>
    <col min="12550" max="12550" width="11.140625" style="272" customWidth="1"/>
    <col min="12551" max="12551" width="11.28515625" style="272" bestFit="1" customWidth="1"/>
    <col min="12552" max="12552" width="10.140625" style="272" bestFit="1" customWidth="1"/>
    <col min="12553" max="12553" width="3.7109375" style="272" customWidth="1"/>
    <col min="12554" max="12801" width="9.140625" style="272"/>
    <col min="12802" max="12802" width="13.7109375" style="272" customWidth="1"/>
    <col min="12803" max="12803" width="42.7109375" style="272" customWidth="1"/>
    <col min="12804" max="12805" width="8.7109375" style="272" customWidth="1"/>
    <col min="12806" max="12806" width="11.140625" style="272" customWidth="1"/>
    <col min="12807" max="12807" width="11.28515625" style="272" bestFit="1" customWidth="1"/>
    <col min="12808" max="12808" width="10.140625" style="272" bestFit="1" customWidth="1"/>
    <col min="12809" max="12809" width="3.7109375" style="272" customWidth="1"/>
    <col min="12810" max="13057" width="9.140625" style="272"/>
    <col min="13058" max="13058" width="13.7109375" style="272" customWidth="1"/>
    <col min="13059" max="13059" width="42.7109375" style="272" customWidth="1"/>
    <col min="13060" max="13061" width="8.7109375" style="272" customWidth="1"/>
    <col min="13062" max="13062" width="11.140625" style="272" customWidth="1"/>
    <col min="13063" max="13063" width="11.28515625" style="272" bestFit="1" customWidth="1"/>
    <col min="13064" max="13064" width="10.140625" style="272" bestFit="1" customWidth="1"/>
    <col min="13065" max="13065" width="3.7109375" style="272" customWidth="1"/>
    <col min="13066" max="13313" width="9.140625" style="272"/>
    <col min="13314" max="13314" width="13.7109375" style="272" customWidth="1"/>
    <col min="13315" max="13315" width="42.7109375" style="272" customWidth="1"/>
    <col min="13316" max="13317" width="8.7109375" style="272" customWidth="1"/>
    <col min="13318" max="13318" width="11.140625" style="272" customWidth="1"/>
    <col min="13319" max="13319" width="11.28515625" style="272" bestFit="1" customWidth="1"/>
    <col min="13320" max="13320" width="10.140625" style="272" bestFit="1" customWidth="1"/>
    <col min="13321" max="13321" width="3.7109375" style="272" customWidth="1"/>
    <col min="13322" max="13569" width="9.140625" style="272"/>
    <col min="13570" max="13570" width="13.7109375" style="272" customWidth="1"/>
    <col min="13571" max="13571" width="42.7109375" style="272" customWidth="1"/>
    <col min="13572" max="13573" width="8.7109375" style="272" customWidth="1"/>
    <col min="13574" max="13574" width="11.140625" style="272" customWidth="1"/>
    <col min="13575" max="13575" width="11.28515625" style="272" bestFit="1" customWidth="1"/>
    <col min="13576" max="13576" width="10.140625" style="272" bestFit="1" customWidth="1"/>
    <col min="13577" max="13577" width="3.7109375" style="272" customWidth="1"/>
    <col min="13578" max="13825" width="9.140625" style="272"/>
    <col min="13826" max="13826" width="13.7109375" style="272" customWidth="1"/>
    <col min="13827" max="13827" width="42.7109375" style="272" customWidth="1"/>
    <col min="13828" max="13829" width="8.7109375" style="272" customWidth="1"/>
    <col min="13830" max="13830" width="11.140625" style="272" customWidth="1"/>
    <col min="13831" max="13831" width="11.28515625" style="272" bestFit="1" customWidth="1"/>
    <col min="13832" max="13832" width="10.140625" style="272" bestFit="1" customWidth="1"/>
    <col min="13833" max="13833" width="3.7109375" style="272" customWidth="1"/>
    <col min="13834" max="14081" width="9.140625" style="272"/>
    <col min="14082" max="14082" width="13.7109375" style="272" customWidth="1"/>
    <col min="14083" max="14083" width="42.7109375" style="272" customWidth="1"/>
    <col min="14084" max="14085" width="8.7109375" style="272" customWidth="1"/>
    <col min="14086" max="14086" width="11.140625" style="272" customWidth="1"/>
    <col min="14087" max="14087" width="11.28515625" style="272" bestFit="1" customWidth="1"/>
    <col min="14088" max="14088" width="10.140625" style="272" bestFit="1" customWidth="1"/>
    <col min="14089" max="14089" width="3.7109375" style="272" customWidth="1"/>
    <col min="14090" max="14337" width="9.140625" style="272"/>
    <col min="14338" max="14338" width="13.7109375" style="272" customWidth="1"/>
    <col min="14339" max="14339" width="42.7109375" style="272" customWidth="1"/>
    <col min="14340" max="14341" width="8.7109375" style="272" customWidth="1"/>
    <col min="14342" max="14342" width="11.140625" style="272" customWidth="1"/>
    <col min="14343" max="14343" width="11.28515625" style="272" bestFit="1" customWidth="1"/>
    <col min="14344" max="14344" width="10.140625" style="272" bestFit="1" customWidth="1"/>
    <col min="14345" max="14345" width="3.7109375" style="272" customWidth="1"/>
    <col min="14346" max="14593" width="9.140625" style="272"/>
    <col min="14594" max="14594" width="13.7109375" style="272" customWidth="1"/>
    <col min="14595" max="14595" width="42.7109375" style="272" customWidth="1"/>
    <col min="14596" max="14597" width="8.7109375" style="272" customWidth="1"/>
    <col min="14598" max="14598" width="11.140625" style="272" customWidth="1"/>
    <col min="14599" max="14599" width="11.28515625" style="272" bestFit="1" customWidth="1"/>
    <col min="14600" max="14600" width="10.140625" style="272" bestFit="1" customWidth="1"/>
    <col min="14601" max="14601" width="3.7109375" style="272" customWidth="1"/>
    <col min="14602" max="14849" width="9.140625" style="272"/>
    <col min="14850" max="14850" width="13.7109375" style="272" customWidth="1"/>
    <col min="14851" max="14851" width="42.7109375" style="272" customWidth="1"/>
    <col min="14852" max="14853" width="8.7109375" style="272" customWidth="1"/>
    <col min="14854" max="14854" width="11.140625" style="272" customWidth="1"/>
    <col min="14855" max="14855" width="11.28515625" style="272" bestFit="1" customWidth="1"/>
    <col min="14856" max="14856" width="10.140625" style="272" bestFit="1" customWidth="1"/>
    <col min="14857" max="14857" width="3.7109375" style="272" customWidth="1"/>
    <col min="14858" max="15105" width="9.140625" style="272"/>
    <col min="15106" max="15106" width="13.7109375" style="272" customWidth="1"/>
    <col min="15107" max="15107" width="42.7109375" style="272" customWidth="1"/>
    <col min="15108" max="15109" width="8.7109375" style="272" customWidth="1"/>
    <col min="15110" max="15110" width="11.140625" style="272" customWidth="1"/>
    <col min="15111" max="15111" width="11.28515625" style="272" bestFit="1" customWidth="1"/>
    <col min="15112" max="15112" width="10.140625" style="272" bestFit="1" customWidth="1"/>
    <col min="15113" max="15113" width="3.7109375" style="272" customWidth="1"/>
    <col min="15114" max="15361" width="9.140625" style="272"/>
    <col min="15362" max="15362" width="13.7109375" style="272" customWidth="1"/>
    <col min="15363" max="15363" width="42.7109375" style="272" customWidth="1"/>
    <col min="15364" max="15365" width="8.7109375" style="272" customWidth="1"/>
    <col min="15366" max="15366" width="11.140625" style="272" customWidth="1"/>
    <col min="15367" max="15367" width="11.28515625" style="272" bestFit="1" customWidth="1"/>
    <col min="15368" max="15368" width="10.140625" style="272" bestFit="1" customWidth="1"/>
    <col min="15369" max="15369" width="3.7109375" style="272" customWidth="1"/>
    <col min="15370" max="15617" width="9.140625" style="272"/>
    <col min="15618" max="15618" width="13.7109375" style="272" customWidth="1"/>
    <col min="15619" max="15619" width="42.7109375" style="272" customWidth="1"/>
    <col min="15620" max="15621" width="8.7109375" style="272" customWidth="1"/>
    <col min="15622" max="15622" width="11.140625" style="272" customWidth="1"/>
    <col min="15623" max="15623" width="11.28515625" style="272" bestFit="1" customWidth="1"/>
    <col min="15624" max="15624" width="10.140625" style="272" bestFit="1" customWidth="1"/>
    <col min="15625" max="15625" width="3.7109375" style="272" customWidth="1"/>
    <col min="15626" max="15873" width="9.140625" style="272"/>
    <col min="15874" max="15874" width="13.7109375" style="272" customWidth="1"/>
    <col min="15875" max="15875" width="42.7109375" style="272" customWidth="1"/>
    <col min="15876" max="15877" width="8.7109375" style="272" customWidth="1"/>
    <col min="15878" max="15878" width="11.140625" style="272" customWidth="1"/>
    <col min="15879" max="15879" width="11.28515625" style="272" bestFit="1" customWidth="1"/>
    <col min="15880" max="15880" width="10.140625" style="272" bestFit="1" customWidth="1"/>
    <col min="15881" max="15881" width="3.7109375" style="272" customWidth="1"/>
    <col min="15882" max="16129" width="9.140625" style="272"/>
    <col min="16130" max="16130" width="13.7109375" style="272" customWidth="1"/>
    <col min="16131" max="16131" width="42.7109375" style="272" customWidth="1"/>
    <col min="16132" max="16133" width="8.7109375" style="272" customWidth="1"/>
    <col min="16134" max="16134" width="11.140625" style="272" customWidth="1"/>
    <col min="16135" max="16135" width="11.28515625" style="272" bestFit="1" customWidth="1"/>
    <col min="16136" max="16136" width="10.140625" style="272" bestFit="1" customWidth="1"/>
    <col min="16137" max="16137" width="3.7109375" style="272" customWidth="1"/>
    <col min="16138" max="16384" width="9.140625" style="272"/>
  </cols>
  <sheetData>
    <row r="1" spans="2:12" ht="15.75" thickBot="1" x14ac:dyDescent="0.3">
      <c r="C1" s="3"/>
      <c r="D1" s="4"/>
    </row>
    <row r="2" spans="2:12" ht="15" customHeight="1" x14ac:dyDescent="0.25">
      <c r="B2" s="376" t="s">
        <v>176</v>
      </c>
      <c r="C2" s="366" t="s">
        <v>277</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70" customFormat="1" x14ac:dyDescent="0.25">
      <c r="B30" s="107"/>
      <c r="C30" s="67"/>
      <c r="D30" s="68"/>
      <c r="E30" s="139"/>
      <c r="F30" s="139"/>
      <c r="G30" s="139"/>
      <c r="H30" s="140"/>
    </row>
    <row r="31" spans="2:13" s="270" customFormat="1" x14ac:dyDescent="0.25">
      <c r="B31" s="85"/>
      <c r="C31" s="74"/>
      <c r="D31" s="108"/>
      <c r="E31" s="141"/>
      <c r="F31" s="141"/>
      <c r="G31" s="124"/>
      <c r="H31" s="125"/>
    </row>
    <row r="32" spans="2:13" s="270" customFormat="1" x14ac:dyDescent="0.25">
      <c r="B32" s="85"/>
      <c r="C32" s="74"/>
      <c r="D32" s="75"/>
      <c r="E32" s="142"/>
      <c r="F32" s="142"/>
      <c r="G32" s="124"/>
      <c r="H32" s="125"/>
    </row>
    <row r="33" spans="2:10" s="270" customFormat="1" x14ac:dyDescent="0.25">
      <c r="B33" s="85"/>
      <c r="C33" s="74"/>
      <c r="D33" s="75"/>
      <c r="E33" s="142"/>
      <c r="F33" s="142"/>
      <c r="G33" s="142"/>
      <c r="H33" s="125"/>
    </row>
    <row r="34" spans="2:10" s="270" customFormat="1" x14ac:dyDescent="0.25">
      <c r="B34" s="85"/>
      <c r="C34" s="74"/>
      <c r="D34" s="75"/>
      <c r="E34" s="142"/>
      <c r="F34" s="142"/>
      <c r="G34" s="124"/>
      <c r="H34" s="125"/>
    </row>
    <row r="35" spans="2:10" s="270"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'BSIC02.a-3C '!E47</f>
        <v>179</v>
      </c>
      <c r="F41" s="258">
        <f>'ANAS 2015'!E18</f>
        <v>0.4</v>
      </c>
      <c r="G41" s="259">
        <f t="shared" ref="G41:G44" si="0">E41/$G$15</f>
        <v>179</v>
      </c>
      <c r="H41" s="260">
        <f t="shared" ref="H41:H44" si="1">G41*F41</f>
        <v>71.600000000000009</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'BSIC02.a-3C '!E43</f>
        <v>12</v>
      </c>
      <c r="F42" s="245">
        <f>'ANAS 2015'!E20</f>
        <v>0.85</v>
      </c>
      <c r="G42" s="242">
        <f>E42/$G$15</f>
        <v>12</v>
      </c>
      <c r="H42" s="243">
        <f>G42*F42</f>
        <v>10.199999999999999</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'BSIC02.a-3C '!E48</f>
        <v>20</v>
      </c>
      <c r="F43" s="240">
        <f>'ANAS 2015'!E19</f>
        <v>0.25</v>
      </c>
      <c r="G43" s="242">
        <f>E43/$G$15</f>
        <v>20</v>
      </c>
      <c r="H43" s="243">
        <f>G43*F43</f>
        <v>5</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'BSIC02.a-3C '!E49</f>
        <v>1</v>
      </c>
      <c r="F44" s="240">
        <f>'ANALISI DI MERCATO'!H5</f>
        <v>37.774421333333336</v>
      </c>
      <c r="G44" s="255">
        <f t="shared" si="0"/>
        <v>1</v>
      </c>
      <c r="H44" s="256">
        <f t="shared" si="1"/>
        <v>37.774421333333336</v>
      </c>
      <c r="J44" s="45"/>
    </row>
    <row r="45" spans="2:10" ht="64.5" thickBot="1" x14ac:dyDescent="0.3">
      <c r="B45" s="225" t="str">
        <f>'ANALISI DI MERCATO'!B3</f>
        <v>BSIC-AM001</v>
      </c>
      <c r="C45" s="27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76" t="str">
        <f>'ANALISI DI MERCATO'!D3</f>
        <v>giorno</v>
      </c>
      <c r="E45" s="277">
        <f>'BSIC02.a-3C '!E50</f>
        <v>2</v>
      </c>
      <c r="F45" s="240">
        <f>'ANALISI DI MERCATO'!H3</f>
        <v>46.830839999999995</v>
      </c>
      <c r="G45" s="255">
        <f t="shared" ref="G45" si="2">E45/$G$15</f>
        <v>2</v>
      </c>
      <c r="H45" s="256">
        <f t="shared" ref="H45" si="3">G45*F45</f>
        <v>93.66167999999999</v>
      </c>
      <c r="J45" s="45"/>
    </row>
    <row r="46" spans="2:10" ht="15.75" thickBot="1" x14ac:dyDescent="0.3">
      <c r="B46" s="105"/>
      <c r="C46" s="56" t="s">
        <v>22</v>
      </c>
      <c r="D46" s="57"/>
      <c r="E46" s="136"/>
      <c r="F46" s="136"/>
      <c r="G46" s="60" t="s">
        <v>15</v>
      </c>
      <c r="H46" s="12">
        <f>SUM(H41:H45)</f>
        <v>218.23610133333335</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218.23610133333335</v>
      </c>
    </row>
  </sheetData>
  <mergeCells count="2">
    <mergeCell ref="B2:B3"/>
    <mergeCell ref="C2:F13"/>
  </mergeCells>
  <pageMargins left="0.7" right="0.7" top="0.75" bottom="0.75" header="0.3" footer="0.3"/>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57"/>
  <sheetViews>
    <sheetView view="pageBreakPreview" topLeftCell="A19" zoomScale="85" zoomScaleNormal="70" zoomScaleSheetLayoutView="85" workbookViewId="0">
      <selection activeCell="C43" sqref="C43"/>
    </sheetView>
  </sheetViews>
  <sheetFormatPr defaultRowHeight="15" x14ac:dyDescent="0.25"/>
  <cols>
    <col min="1" max="1" width="3.7109375" style="272" customWidth="1"/>
    <col min="2" max="2" width="15.7109375" style="101" customWidth="1"/>
    <col min="3" max="3" width="80.7109375" style="272" customWidth="1"/>
    <col min="4" max="4" width="8.7109375" style="6" customWidth="1"/>
    <col min="5" max="5" width="8.7109375" style="5" customWidth="1"/>
    <col min="6" max="8" width="10.7109375" style="5" customWidth="1"/>
    <col min="9" max="9" width="3.7109375" style="272" customWidth="1"/>
    <col min="10" max="257" width="9.140625" style="272"/>
    <col min="258" max="258" width="13.7109375" style="272" customWidth="1"/>
    <col min="259" max="259" width="42.7109375" style="272" customWidth="1"/>
    <col min="260" max="261" width="8.7109375" style="272" customWidth="1"/>
    <col min="262" max="264" width="10.7109375" style="272" customWidth="1"/>
    <col min="265" max="265" width="3.7109375" style="272" customWidth="1"/>
    <col min="266" max="513" width="9.140625" style="272"/>
    <col min="514" max="514" width="13.7109375" style="272" customWidth="1"/>
    <col min="515" max="515" width="42.7109375" style="272" customWidth="1"/>
    <col min="516" max="517" width="8.7109375" style="272" customWidth="1"/>
    <col min="518" max="520" width="10.7109375" style="272" customWidth="1"/>
    <col min="521" max="521" width="3.7109375" style="272" customWidth="1"/>
    <col min="522" max="769" width="9.140625" style="272"/>
    <col min="770" max="770" width="13.7109375" style="272" customWidth="1"/>
    <col min="771" max="771" width="42.7109375" style="272" customWidth="1"/>
    <col min="772" max="773" width="8.7109375" style="272" customWidth="1"/>
    <col min="774" max="776" width="10.7109375" style="272" customWidth="1"/>
    <col min="777" max="777" width="3.7109375" style="272" customWidth="1"/>
    <col min="778" max="1025" width="9.140625" style="272"/>
    <col min="1026" max="1026" width="13.7109375" style="272" customWidth="1"/>
    <col min="1027" max="1027" width="42.7109375" style="272" customWidth="1"/>
    <col min="1028" max="1029" width="8.7109375" style="272" customWidth="1"/>
    <col min="1030" max="1032" width="10.7109375" style="272" customWidth="1"/>
    <col min="1033" max="1033" width="3.7109375" style="272" customWidth="1"/>
    <col min="1034" max="1281" width="9.140625" style="272"/>
    <col min="1282" max="1282" width="13.7109375" style="272" customWidth="1"/>
    <col min="1283" max="1283" width="42.7109375" style="272" customWidth="1"/>
    <col min="1284" max="1285" width="8.7109375" style="272" customWidth="1"/>
    <col min="1286" max="1288" width="10.7109375" style="272" customWidth="1"/>
    <col min="1289" max="1289" width="3.7109375" style="272" customWidth="1"/>
    <col min="1290" max="1537" width="9.140625" style="272"/>
    <col min="1538" max="1538" width="13.7109375" style="272" customWidth="1"/>
    <col min="1539" max="1539" width="42.7109375" style="272" customWidth="1"/>
    <col min="1540" max="1541" width="8.7109375" style="272" customWidth="1"/>
    <col min="1542" max="1544" width="10.7109375" style="272" customWidth="1"/>
    <col min="1545" max="1545" width="3.7109375" style="272" customWidth="1"/>
    <col min="1546" max="1793" width="9.140625" style="272"/>
    <col min="1794" max="1794" width="13.7109375" style="272" customWidth="1"/>
    <col min="1795" max="1795" width="42.7109375" style="272" customWidth="1"/>
    <col min="1796" max="1797" width="8.7109375" style="272" customWidth="1"/>
    <col min="1798" max="1800" width="10.7109375" style="272" customWidth="1"/>
    <col min="1801" max="1801" width="3.7109375" style="272" customWidth="1"/>
    <col min="1802" max="2049" width="9.140625" style="272"/>
    <col min="2050" max="2050" width="13.7109375" style="272" customWidth="1"/>
    <col min="2051" max="2051" width="42.7109375" style="272" customWidth="1"/>
    <col min="2052" max="2053" width="8.7109375" style="272" customWidth="1"/>
    <col min="2054" max="2056" width="10.7109375" style="272" customWidth="1"/>
    <col min="2057" max="2057" width="3.7109375" style="272" customWidth="1"/>
    <col min="2058" max="2305" width="9.140625" style="272"/>
    <col min="2306" max="2306" width="13.7109375" style="272" customWidth="1"/>
    <col min="2307" max="2307" width="42.7109375" style="272" customWidth="1"/>
    <col min="2308" max="2309" width="8.7109375" style="272" customWidth="1"/>
    <col min="2310" max="2312" width="10.7109375" style="272" customWidth="1"/>
    <col min="2313" max="2313" width="3.7109375" style="272" customWidth="1"/>
    <col min="2314" max="2561" width="9.140625" style="272"/>
    <col min="2562" max="2562" width="13.7109375" style="272" customWidth="1"/>
    <col min="2563" max="2563" width="42.7109375" style="272" customWidth="1"/>
    <col min="2564" max="2565" width="8.7109375" style="272" customWidth="1"/>
    <col min="2566" max="2568" width="10.7109375" style="272" customWidth="1"/>
    <col min="2569" max="2569" width="3.7109375" style="272" customWidth="1"/>
    <col min="2570" max="2817" width="9.140625" style="272"/>
    <col min="2818" max="2818" width="13.7109375" style="272" customWidth="1"/>
    <col min="2819" max="2819" width="42.7109375" style="272" customWidth="1"/>
    <col min="2820" max="2821" width="8.7109375" style="272" customWidth="1"/>
    <col min="2822" max="2824" width="10.7109375" style="272" customWidth="1"/>
    <col min="2825" max="2825" width="3.7109375" style="272" customWidth="1"/>
    <col min="2826" max="3073" width="9.140625" style="272"/>
    <col min="3074" max="3074" width="13.7109375" style="272" customWidth="1"/>
    <col min="3075" max="3075" width="42.7109375" style="272" customWidth="1"/>
    <col min="3076" max="3077" width="8.7109375" style="272" customWidth="1"/>
    <col min="3078" max="3080" width="10.7109375" style="272" customWidth="1"/>
    <col min="3081" max="3081" width="3.7109375" style="272" customWidth="1"/>
    <col min="3082" max="3329" width="9.140625" style="272"/>
    <col min="3330" max="3330" width="13.7109375" style="272" customWidth="1"/>
    <col min="3331" max="3331" width="42.7109375" style="272" customWidth="1"/>
    <col min="3332" max="3333" width="8.7109375" style="272" customWidth="1"/>
    <col min="3334" max="3336" width="10.7109375" style="272" customWidth="1"/>
    <col min="3337" max="3337" width="3.7109375" style="272" customWidth="1"/>
    <col min="3338" max="3585" width="9.140625" style="272"/>
    <col min="3586" max="3586" width="13.7109375" style="272" customWidth="1"/>
    <col min="3587" max="3587" width="42.7109375" style="272" customWidth="1"/>
    <col min="3588" max="3589" width="8.7109375" style="272" customWidth="1"/>
    <col min="3590" max="3592" width="10.7109375" style="272" customWidth="1"/>
    <col min="3593" max="3593" width="3.7109375" style="272" customWidth="1"/>
    <col min="3594" max="3841" width="9.140625" style="272"/>
    <col min="3842" max="3842" width="13.7109375" style="272" customWidth="1"/>
    <col min="3843" max="3843" width="42.7109375" style="272" customWidth="1"/>
    <col min="3844" max="3845" width="8.7109375" style="272" customWidth="1"/>
    <col min="3846" max="3848" width="10.7109375" style="272" customWidth="1"/>
    <col min="3849" max="3849" width="3.7109375" style="272" customWidth="1"/>
    <col min="3850" max="4097" width="9.140625" style="272"/>
    <col min="4098" max="4098" width="13.7109375" style="272" customWidth="1"/>
    <col min="4099" max="4099" width="42.7109375" style="272" customWidth="1"/>
    <col min="4100" max="4101" width="8.7109375" style="272" customWidth="1"/>
    <col min="4102" max="4104" width="10.7109375" style="272" customWidth="1"/>
    <col min="4105" max="4105" width="3.7109375" style="272" customWidth="1"/>
    <col min="4106" max="4353" width="9.140625" style="272"/>
    <col min="4354" max="4354" width="13.7109375" style="272" customWidth="1"/>
    <col min="4355" max="4355" width="42.7109375" style="272" customWidth="1"/>
    <col min="4356" max="4357" width="8.7109375" style="272" customWidth="1"/>
    <col min="4358" max="4360" width="10.7109375" style="272" customWidth="1"/>
    <col min="4361" max="4361" width="3.7109375" style="272" customWidth="1"/>
    <col min="4362" max="4609" width="9.140625" style="272"/>
    <col min="4610" max="4610" width="13.7109375" style="272" customWidth="1"/>
    <col min="4611" max="4611" width="42.7109375" style="272" customWidth="1"/>
    <col min="4612" max="4613" width="8.7109375" style="272" customWidth="1"/>
    <col min="4614" max="4616" width="10.7109375" style="272" customWidth="1"/>
    <col min="4617" max="4617" width="3.7109375" style="272" customWidth="1"/>
    <col min="4618" max="4865" width="9.140625" style="272"/>
    <col min="4866" max="4866" width="13.7109375" style="272" customWidth="1"/>
    <col min="4867" max="4867" width="42.7109375" style="272" customWidth="1"/>
    <col min="4868" max="4869" width="8.7109375" style="272" customWidth="1"/>
    <col min="4870" max="4872" width="10.7109375" style="272" customWidth="1"/>
    <col min="4873" max="4873" width="3.7109375" style="272" customWidth="1"/>
    <col min="4874" max="5121" width="9.140625" style="272"/>
    <col min="5122" max="5122" width="13.7109375" style="272" customWidth="1"/>
    <col min="5123" max="5123" width="42.7109375" style="272" customWidth="1"/>
    <col min="5124" max="5125" width="8.7109375" style="272" customWidth="1"/>
    <col min="5126" max="5128" width="10.7109375" style="272" customWidth="1"/>
    <col min="5129" max="5129" width="3.7109375" style="272" customWidth="1"/>
    <col min="5130" max="5377" width="9.140625" style="272"/>
    <col min="5378" max="5378" width="13.7109375" style="272" customWidth="1"/>
    <col min="5379" max="5379" width="42.7109375" style="272" customWidth="1"/>
    <col min="5380" max="5381" width="8.7109375" style="272" customWidth="1"/>
    <col min="5382" max="5384" width="10.7109375" style="272" customWidth="1"/>
    <col min="5385" max="5385" width="3.7109375" style="272" customWidth="1"/>
    <col min="5386" max="5633" width="9.140625" style="272"/>
    <col min="5634" max="5634" width="13.7109375" style="272" customWidth="1"/>
    <col min="5635" max="5635" width="42.7109375" style="272" customWidth="1"/>
    <col min="5636" max="5637" width="8.7109375" style="272" customWidth="1"/>
    <col min="5638" max="5640" width="10.7109375" style="272" customWidth="1"/>
    <col min="5641" max="5641" width="3.7109375" style="272" customWidth="1"/>
    <col min="5642" max="5889" width="9.140625" style="272"/>
    <col min="5890" max="5890" width="13.7109375" style="272" customWidth="1"/>
    <col min="5891" max="5891" width="42.7109375" style="272" customWidth="1"/>
    <col min="5892" max="5893" width="8.7109375" style="272" customWidth="1"/>
    <col min="5894" max="5896" width="10.7109375" style="272" customWidth="1"/>
    <col min="5897" max="5897" width="3.7109375" style="272" customWidth="1"/>
    <col min="5898" max="6145" width="9.140625" style="272"/>
    <col min="6146" max="6146" width="13.7109375" style="272" customWidth="1"/>
    <col min="6147" max="6147" width="42.7109375" style="272" customWidth="1"/>
    <col min="6148" max="6149" width="8.7109375" style="272" customWidth="1"/>
    <col min="6150" max="6152" width="10.7109375" style="272" customWidth="1"/>
    <col min="6153" max="6153" width="3.7109375" style="272" customWidth="1"/>
    <col min="6154" max="6401" width="9.140625" style="272"/>
    <col min="6402" max="6402" width="13.7109375" style="272" customWidth="1"/>
    <col min="6403" max="6403" width="42.7109375" style="272" customWidth="1"/>
    <col min="6404" max="6405" width="8.7109375" style="272" customWidth="1"/>
    <col min="6406" max="6408" width="10.7109375" style="272" customWidth="1"/>
    <col min="6409" max="6409" width="3.7109375" style="272" customWidth="1"/>
    <col min="6410" max="6657" width="9.140625" style="272"/>
    <col min="6658" max="6658" width="13.7109375" style="272" customWidth="1"/>
    <col min="6659" max="6659" width="42.7109375" style="272" customWidth="1"/>
    <col min="6660" max="6661" width="8.7109375" style="272" customWidth="1"/>
    <col min="6662" max="6664" width="10.7109375" style="272" customWidth="1"/>
    <col min="6665" max="6665" width="3.7109375" style="272" customWidth="1"/>
    <col min="6666" max="6913" width="9.140625" style="272"/>
    <col min="6914" max="6914" width="13.7109375" style="272" customWidth="1"/>
    <col min="6915" max="6915" width="42.7109375" style="272" customWidth="1"/>
    <col min="6916" max="6917" width="8.7109375" style="272" customWidth="1"/>
    <col min="6918" max="6920" width="10.7109375" style="272" customWidth="1"/>
    <col min="6921" max="6921" width="3.7109375" style="272" customWidth="1"/>
    <col min="6922" max="7169" width="9.140625" style="272"/>
    <col min="7170" max="7170" width="13.7109375" style="272" customWidth="1"/>
    <col min="7171" max="7171" width="42.7109375" style="272" customWidth="1"/>
    <col min="7172" max="7173" width="8.7109375" style="272" customWidth="1"/>
    <col min="7174" max="7176" width="10.7109375" style="272" customWidth="1"/>
    <col min="7177" max="7177" width="3.7109375" style="272" customWidth="1"/>
    <col min="7178" max="7425" width="9.140625" style="272"/>
    <col min="7426" max="7426" width="13.7109375" style="272" customWidth="1"/>
    <col min="7427" max="7427" width="42.7109375" style="272" customWidth="1"/>
    <col min="7428" max="7429" width="8.7109375" style="272" customWidth="1"/>
    <col min="7430" max="7432" width="10.7109375" style="272" customWidth="1"/>
    <col min="7433" max="7433" width="3.7109375" style="272" customWidth="1"/>
    <col min="7434" max="7681" width="9.140625" style="272"/>
    <col min="7682" max="7682" width="13.7109375" style="272" customWidth="1"/>
    <col min="7683" max="7683" width="42.7109375" style="272" customWidth="1"/>
    <col min="7684" max="7685" width="8.7109375" style="272" customWidth="1"/>
    <col min="7686" max="7688" width="10.7109375" style="272" customWidth="1"/>
    <col min="7689" max="7689" width="3.7109375" style="272" customWidth="1"/>
    <col min="7690" max="7937" width="9.140625" style="272"/>
    <col min="7938" max="7938" width="13.7109375" style="272" customWidth="1"/>
    <col min="7939" max="7939" width="42.7109375" style="272" customWidth="1"/>
    <col min="7940" max="7941" width="8.7109375" style="272" customWidth="1"/>
    <col min="7942" max="7944" width="10.7109375" style="272" customWidth="1"/>
    <col min="7945" max="7945" width="3.7109375" style="272" customWidth="1"/>
    <col min="7946" max="8193" width="9.140625" style="272"/>
    <col min="8194" max="8194" width="13.7109375" style="272" customWidth="1"/>
    <col min="8195" max="8195" width="42.7109375" style="272" customWidth="1"/>
    <col min="8196" max="8197" width="8.7109375" style="272" customWidth="1"/>
    <col min="8198" max="8200" width="10.7109375" style="272" customWidth="1"/>
    <col min="8201" max="8201" width="3.7109375" style="272" customWidth="1"/>
    <col min="8202" max="8449" width="9.140625" style="272"/>
    <col min="8450" max="8450" width="13.7109375" style="272" customWidth="1"/>
    <col min="8451" max="8451" width="42.7109375" style="272" customWidth="1"/>
    <col min="8452" max="8453" width="8.7109375" style="272" customWidth="1"/>
    <col min="8454" max="8456" width="10.7109375" style="272" customWidth="1"/>
    <col min="8457" max="8457" width="3.7109375" style="272" customWidth="1"/>
    <col min="8458" max="8705" width="9.140625" style="272"/>
    <col min="8706" max="8706" width="13.7109375" style="272" customWidth="1"/>
    <col min="8707" max="8707" width="42.7109375" style="272" customWidth="1"/>
    <col min="8708" max="8709" width="8.7109375" style="272" customWidth="1"/>
    <col min="8710" max="8712" width="10.7109375" style="272" customWidth="1"/>
    <col min="8713" max="8713" width="3.7109375" style="272" customWidth="1"/>
    <col min="8714" max="8961" width="9.140625" style="272"/>
    <col min="8962" max="8962" width="13.7109375" style="272" customWidth="1"/>
    <col min="8963" max="8963" width="42.7109375" style="272" customWidth="1"/>
    <col min="8964" max="8965" width="8.7109375" style="272" customWidth="1"/>
    <col min="8966" max="8968" width="10.7109375" style="272" customWidth="1"/>
    <col min="8969" max="8969" width="3.7109375" style="272" customWidth="1"/>
    <col min="8970" max="9217" width="9.140625" style="272"/>
    <col min="9218" max="9218" width="13.7109375" style="272" customWidth="1"/>
    <col min="9219" max="9219" width="42.7109375" style="272" customWidth="1"/>
    <col min="9220" max="9221" width="8.7109375" style="272" customWidth="1"/>
    <col min="9222" max="9224" width="10.7109375" style="272" customWidth="1"/>
    <col min="9225" max="9225" width="3.7109375" style="272" customWidth="1"/>
    <col min="9226" max="9473" width="9.140625" style="272"/>
    <col min="9474" max="9474" width="13.7109375" style="272" customWidth="1"/>
    <col min="9475" max="9475" width="42.7109375" style="272" customWidth="1"/>
    <col min="9476" max="9477" width="8.7109375" style="272" customWidth="1"/>
    <col min="9478" max="9480" width="10.7109375" style="272" customWidth="1"/>
    <col min="9481" max="9481" width="3.7109375" style="272" customWidth="1"/>
    <col min="9482" max="9729" width="9.140625" style="272"/>
    <col min="9730" max="9730" width="13.7109375" style="272" customWidth="1"/>
    <col min="9731" max="9731" width="42.7109375" style="272" customWidth="1"/>
    <col min="9732" max="9733" width="8.7109375" style="272" customWidth="1"/>
    <col min="9734" max="9736" width="10.7109375" style="272" customWidth="1"/>
    <col min="9737" max="9737" width="3.7109375" style="272" customWidth="1"/>
    <col min="9738" max="9985" width="9.140625" style="272"/>
    <col min="9986" max="9986" width="13.7109375" style="272" customWidth="1"/>
    <col min="9987" max="9987" width="42.7109375" style="272" customWidth="1"/>
    <col min="9988" max="9989" width="8.7109375" style="272" customWidth="1"/>
    <col min="9990" max="9992" width="10.7109375" style="272" customWidth="1"/>
    <col min="9993" max="9993" width="3.7109375" style="272" customWidth="1"/>
    <col min="9994" max="10241" width="9.140625" style="272"/>
    <col min="10242" max="10242" width="13.7109375" style="272" customWidth="1"/>
    <col min="10243" max="10243" width="42.7109375" style="272" customWidth="1"/>
    <col min="10244" max="10245" width="8.7109375" style="272" customWidth="1"/>
    <col min="10246" max="10248" width="10.7109375" style="272" customWidth="1"/>
    <col min="10249" max="10249" width="3.7109375" style="272" customWidth="1"/>
    <col min="10250" max="10497" width="9.140625" style="272"/>
    <col min="10498" max="10498" width="13.7109375" style="272" customWidth="1"/>
    <col min="10499" max="10499" width="42.7109375" style="272" customWidth="1"/>
    <col min="10500" max="10501" width="8.7109375" style="272" customWidth="1"/>
    <col min="10502" max="10504" width="10.7109375" style="272" customWidth="1"/>
    <col min="10505" max="10505" width="3.7109375" style="272" customWidth="1"/>
    <col min="10506" max="10753" width="9.140625" style="272"/>
    <col min="10754" max="10754" width="13.7109375" style="272" customWidth="1"/>
    <col min="10755" max="10755" width="42.7109375" style="272" customWidth="1"/>
    <col min="10756" max="10757" width="8.7109375" style="272" customWidth="1"/>
    <col min="10758" max="10760" width="10.7109375" style="272" customWidth="1"/>
    <col min="10761" max="10761" width="3.7109375" style="272" customWidth="1"/>
    <col min="10762" max="11009" width="9.140625" style="272"/>
    <col min="11010" max="11010" width="13.7109375" style="272" customWidth="1"/>
    <col min="11011" max="11011" width="42.7109375" style="272" customWidth="1"/>
    <col min="11012" max="11013" width="8.7109375" style="272" customWidth="1"/>
    <col min="11014" max="11016" width="10.7109375" style="272" customWidth="1"/>
    <col min="11017" max="11017" width="3.7109375" style="272" customWidth="1"/>
    <col min="11018" max="11265" width="9.140625" style="272"/>
    <col min="11266" max="11266" width="13.7109375" style="272" customWidth="1"/>
    <col min="11267" max="11267" width="42.7109375" style="272" customWidth="1"/>
    <col min="11268" max="11269" width="8.7109375" style="272" customWidth="1"/>
    <col min="11270" max="11272" width="10.7109375" style="272" customWidth="1"/>
    <col min="11273" max="11273" width="3.7109375" style="272" customWidth="1"/>
    <col min="11274" max="11521" width="9.140625" style="272"/>
    <col min="11522" max="11522" width="13.7109375" style="272" customWidth="1"/>
    <col min="11523" max="11523" width="42.7109375" style="272" customWidth="1"/>
    <col min="11524" max="11525" width="8.7109375" style="272" customWidth="1"/>
    <col min="11526" max="11528" width="10.7109375" style="272" customWidth="1"/>
    <col min="11529" max="11529" width="3.7109375" style="272" customWidth="1"/>
    <col min="11530" max="11777" width="9.140625" style="272"/>
    <col min="11778" max="11778" width="13.7109375" style="272" customWidth="1"/>
    <col min="11779" max="11779" width="42.7109375" style="272" customWidth="1"/>
    <col min="11780" max="11781" width="8.7109375" style="272" customWidth="1"/>
    <col min="11782" max="11784" width="10.7109375" style="272" customWidth="1"/>
    <col min="11785" max="11785" width="3.7109375" style="272" customWidth="1"/>
    <col min="11786" max="12033" width="9.140625" style="272"/>
    <col min="12034" max="12034" width="13.7109375" style="272" customWidth="1"/>
    <col min="12035" max="12035" width="42.7109375" style="272" customWidth="1"/>
    <col min="12036" max="12037" width="8.7109375" style="272" customWidth="1"/>
    <col min="12038" max="12040" width="10.7109375" style="272" customWidth="1"/>
    <col min="12041" max="12041" width="3.7109375" style="272" customWidth="1"/>
    <col min="12042" max="12289" width="9.140625" style="272"/>
    <col min="12290" max="12290" width="13.7109375" style="272" customWidth="1"/>
    <col min="12291" max="12291" width="42.7109375" style="272" customWidth="1"/>
    <col min="12292" max="12293" width="8.7109375" style="272" customWidth="1"/>
    <col min="12294" max="12296" width="10.7109375" style="272" customWidth="1"/>
    <col min="12297" max="12297" width="3.7109375" style="272" customWidth="1"/>
    <col min="12298" max="12545" width="9.140625" style="272"/>
    <col min="12546" max="12546" width="13.7109375" style="272" customWidth="1"/>
    <col min="12547" max="12547" width="42.7109375" style="272" customWidth="1"/>
    <col min="12548" max="12549" width="8.7109375" style="272" customWidth="1"/>
    <col min="12550" max="12552" width="10.7109375" style="272" customWidth="1"/>
    <col min="12553" max="12553" width="3.7109375" style="272" customWidth="1"/>
    <col min="12554" max="12801" width="9.140625" style="272"/>
    <col min="12802" max="12802" width="13.7109375" style="272" customWidth="1"/>
    <col min="12803" max="12803" width="42.7109375" style="272" customWidth="1"/>
    <col min="12804" max="12805" width="8.7109375" style="272" customWidth="1"/>
    <col min="12806" max="12808" width="10.7109375" style="272" customWidth="1"/>
    <col min="12809" max="12809" width="3.7109375" style="272" customWidth="1"/>
    <col min="12810" max="13057" width="9.140625" style="272"/>
    <col min="13058" max="13058" width="13.7109375" style="272" customWidth="1"/>
    <col min="13059" max="13059" width="42.7109375" style="272" customWidth="1"/>
    <col min="13060" max="13061" width="8.7109375" style="272" customWidth="1"/>
    <col min="13062" max="13064" width="10.7109375" style="272" customWidth="1"/>
    <col min="13065" max="13065" width="3.7109375" style="272" customWidth="1"/>
    <col min="13066" max="13313" width="9.140625" style="272"/>
    <col min="13314" max="13314" width="13.7109375" style="272" customWidth="1"/>
    <col min="13315" max="13315" width="42.7109375" style="272" customWidth="1"/>
    <col min="13316" max="13317" width="8.7109375" style="272" customWidth="1"/>
    <col min="13318" max="13320" width="10.7109375" style="272" customWidth="1"/>
    <col min="13321" max="13321" width="3.7109375" style="272" customWidth="1"/>
    <col min="13322" max="13569" width="9.140625" style="272"/>
    <col min="13570" max="13570" width="13.7109375" style="272" customWidth="1"/>
    <col min="13571" max="13571" width="42.7109375" style="272" customWidth="1"/>
    <col min="13572" max="13573" width="8.7109375" style="272" customWidth="1"/>
    <col min="13574" max="13576" width="10.7109375" style="272" customWidth="1"/>
    <col min="13577" max="13577" width="3.7109375" style="272" customWidth="1"/>
    <col min="13578" max="13825" width="9.140625" style="272"/>
    <col min="13826" max="13826" width="13.7109375" style="272" customWidth="1"/>
    <col min="13827" max="13827" width="42.7109375" style="272" customWidth="1"/>
    <col min="13828" max="13829" width="8.7109375" style="272" customWidth="1"/>
    <col min="13830" max="13832" width="10.7109375" style="272" customWidth="1"/>
    <col min="13833" max="13833" width="3.7109375" style="272" customWidth="1"/>
    <col min="13834" max="14081" width="9.140625" style="272"/>
    <col min="14082" max="14082" width="13.7109375" style="272" customWidth="1"/>
    <col min="14083" max="14083" width="42.7109375" style="272" customWidth="1"/>
    <col min="14084" max="14085" width="8.7109375" style="272" customWidth="1"/>
    <col min="14086" max="14088" width="10.7109375" style="272" customWidth="1"/>
    <col min="14089" max="14089" width="3.7109375" style="272" customWidth="1"/>
    <col min="14090" max="14337" width="9.140625" style="272"/>
    <col min="14338" max="14338" width="13.7109375" style="272" customWidth="1"/>
    <col min="14339" max="14339" width="42.7109375" style="272" customWidth="1"/>
    <col min="14340" max="14341" width="8.7109375" style="272" customWidth="1"/>
    <col min="14342" max="14344" width="10.7109375" style="272" customWidth="1"/>
    <col min="14345" max="14345" width="3.7109375" style="272" customWidth="1"/>
    <col min="14346" max="14593" width="9.140625" style="272"/>
    <col min="14594" max="14594" width="13.7109375" style="272" customWidth="1"/>
    <col min="14595" max="14595" width="42.7109375" style="272" customWidth="1"/>
    <col min="14596" max="14597" width="8.7109375" style="272" customWidth="1"/>
    <col min="14598" max="14600" width="10.7109375" style="272" customWidth="1"/>
    <col min="14601" max="14601" width="3.7109375" style="272" customWidth="1"/>
    <col min="14602" max="14849" width="9.140625" style="272"/>
    <col min="14850" max="14850" width="13.7109375" style="272" customWidth="1"/>
    <col min="14851" max="14851" width="42.7109375" style="272" customWidth="1"/>
    <col min="14852" max="14853" width="8.7109375" style="272" customWidth="1"/>
    <col min="14854" max="14856" width="10.7109375" style="272" customWidth="1"/>
    <col min="14857" max="14857" width="3.7109375" style="272" customWidth="1"/>
    <col min="14858" max="15105" width="9.140625" style="272"/>
    <col min="15106" max="15106" width="13.7109375" style="272" customWidth="1"/>
    <col min="15107" max="15107" width="42.7109375" style="272" customWidth="1"/>
    <col min="15108" max="15109" width="8.7109375" style="272" customWidth="1"/>
    <col min="15110" max="15112" width="10.7109375" style="272" customWidth="1"/>
    <col min="15113" max="15113" width="3.7109375" style="272" customWidth="1"/>
    <col min="15114" max="15361" width="9.140625" style="272"/>
    <col min="15362" max="15362" width="13.7109375" style="272" customWidth="1"/>
    <col min="15363" max="15363" width="42.7109375" style="272" customWidth="1"/>
    <col min="15364" max="15365" width="8.7109375" style="272" customWidth="1"/>
    <col min="15366" max="15368" width="10.7109375" style="272" customWidth="1"/>
    <col min="15369" max="15369" width="3.7109375" style="272" customWidth="1"/>
    <col min="15370" max="15617" width="9.140625" style="272"/>
    <col min="15618" max="15618" width="13.7109375" style="272" customWidth="1"/>
    <col min="15619" max="15619" width="42.7109375" style="272" customWidth="1"/>
    <col min="15620" max="15621" width="8.7109375" style="272" customWidth="1"/>
    <col min="15622" max="15624" width="10.7109375" style="272" customWidth="1"/>
    <col min="15625" max="15625" width="3.7109375" style="272" customWidth="1"/>
    <col min="15626" max="15873" width="9.140625" style="272"/>
    <col min="15874" max="15874" width="13.7109375" style="272" customWidth="1"/>
    <col min="15875" max="15875" width="42.7109375" style="272" customWidth="1"/>
    <col min="15876" max="15877" width="8.7109375" style="272" customWidth="1"/>
    <col min="15878" max="15880" width="10.7109375" style="272" customWidth="1"/>
    <col min="15881" max="15881" width="3.7109375" style="272" customWidth="1"/>
    <col min="15882" max="16129" width="9.140625" style="272"/>
    <col min="16130" max="16130" width="13.7109375" style="272" customWidth="1"/>
    <col min="16131" max="16131" width="42.7109375" style="272" customWidth="1"/>
    <col min="16132" max="16133" width="8.7109375" style="272" customWidth="1"/>
    <col min="16134" max="16136" width="10.7109375" style="272" customWidth="1"/>
    <col min="16137" max="16137" width="3.7109375" style="272" customWidth="1"/>
    <col min="16138" max="16384" width="9.140625" style="272"/>
  </cols>
  <sheetData>
    <row r="1" spans="2:12" ht="15.75" thickBot="1" x14ac:dyDescent="0.3">
      <c r="C1" s="3"/>
      <c r="D1" s="4"/>
    </row>
    <row r="2" spans="2:12" ht="15" customHeight="1" x14ac:dyDescent="0.25">
      <c r="B2" s="376" t="s">
        <v>177</v>
      </c>
      <c r="C2" s="366" t="s">
        <v>280</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58">
        <v>2</v>
      </c>
      <c r="F23" s="226">
        <f>'ANAS 2015'!E24</f>
        <v>75.648979999999995</v>
      </c>
      <c r="G23" s="267">
        <f>E23/$G$15</f>
        <v>2</v>
      </c>
      <c r="H23" s="268">
        <f>G23*F23</f>
        <v>151.29795999999999</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151.29795999999999</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303</v>
      </c>
      <c r="D29" s="244"/>
      <c r="E29" s="245"/>
      <c r="F29" s="245"/>
      <c r="G29" s="245"/>
      <c r="H29" s="265"/>
    </row>
    <row r="30" spans="2:13" x14ac:dyDescent="0.25">
      <c r="B30" s="224" t="str">
        <f>'ANAS 2015'!B23</f>
        <v>CE.1.05</v>
      </c>
      <c r="C30" s="266" t="str">
        <f>'ANAS 2015'!C23</f>
        <v>Guardiania (turni 8 ore)</v>
      </c>
      <c r="D30" s="244" t="str">
        <f>'ANAS 2015'!D23</f>
        <v>h</v>
      </c>
      <c r="E30" s="245">
        <f>2*1</f>
        <v>2</v>
      </c>
      <c r="F30" s="245">
        <f>'ANAS 2015'!E23</f>
        <v>23.480270000000001</v>
      </c>
      <c r="G30" s="267">
        <f>E30/$G$15</f>
        <v>2</v>
      </c>
      <c r="H30" s="268">
        <f>G30*F30</f>
        <v>46.960540000000002</v>
      </c>
    </row>
    <row r="31" spans="2:13" x14ac:dyDescent="0.25">
      <c r="B31" s="232"/>
      <c r="C31" s="266"/>
      <c r="D31" s="239"/>
      <c r="E31" s="240"/>
      <c r="F31" s="245"/>
      <c r="G31" s="267"/>
      <c r="H31" s="268"/>
    </row>
    <row r="32" spans="2:13" x14ac:dyDescent="0.25">
      <c r="B32" s="232"/>
      <c r="C32" s="229" t="s">
        <v>304</v>
      </c>
      <c r="D32" s="239"/>
      <c r="E32" s="240"/>
      <c r="F32" s="240"/>
      <c r="G32" s="240"/>
      <c r="H32" s="268"/>
    </row>
    <row r="33" spans="2:10" x14ac:dyDescent="0.25">
      <c r="B33" s="224" t="str">
        <f>'ANAS 2015'!B23</f>
        <v>CE.1.05</v>
      </c>
      <c r="C33" s="266" t="str">
        <f>'ANAS 2015'!C23</f>
        <v>Guardiania (turni 8 ore)</v>
      </c>
      <c r="D33" s="239" t="str">
        <f>'ANAS 2015'!D23</f>
        <v>h</v>
      </c>
      <c r="E33" s="240">
        <f>2*1</f>
        <v>2</v>
      </c>
      <c r="F33" s="245">
        <f>'ANAS 2015'!E23</f>
        <v>23.480270000000001</v>
      </c>
      <c r="G33" s="267">
        <f>E33/$G$15</f>
        <v>2</v>
      </c>
      <c r="H33" s="268">
        <f>G33*F33</f>
        <v>46.960540000000002</v>
      </c>
    </row>
    <row r="34" spans="2:10" s="284" customFormat="1" x14ac:dyDescent="0.25">
      <c r="B34" s="224"/>
      <c r="C34" s="266"/>
      <c r="D34" s="239"/>
      <c r="E34" s="240"/>
      <c r="F34" s="245"/>
      <c r="G34" s="267"/>
      <c r="H34" s="268"/>
    </row>
    <row r="35" spans="2:10" ht="15.75" thickBot="1" x14ac:dyDescent="0.3">
      <c r="B35" s="100"/>
      <c r="C35" s="164"/>
      <c r="D35" s="78"/>
      <c r="E35" s="47"/>
      <c r="F35" s="86"/>
      <c r="G35" s="43"/>
      <c r="H35" s="44"/>
    </row>
    <row r="36" spans="2:10" ht="15.75" thickBot="1" x14ac:dyDescent="0.3">
      <c r="B36" s="162"/>
      <c r="C36" s="56" t="s">
        <v>17</v>
      </c>
      <c r="D36" s="57"/>
      <c r="E36" s="58"/>
      <c r="F36" s="58"/>
      <c r="G36" s="60" t="s">
        <v>15</v>
      </c>
      <c r="H36" s="12">
        <f>SUM(H29:H35)</f>
        <v>93.921080000000003</v>
      </c>
    </row>
    <row r="37" spans="2:10" ht="15.75" thickBot="1" x14ac:dyDescent="0.3">
      <c r="B37" s="162"/>
      <c r="C37" s="50"/>
      <c r="D37" s="61"/>
      <c r="E37" s="62"/>
      <c r="F37" s="62"/>
      <c r="G37" s="62"/>
      <c r="H37" s="64"/>
    </row>
    <row r="38" spans="2:10" ht="15.75" thickBot="1" x14ac:dyDescent="0.3">
      <c r="B38" s="163"/>
      <c r="C38" s="25" t="s">
        <v>18</v>
      </c>
      <c r="D38" s="61"/>
      <c r="E38" s="62"/>
      <c r="F38" s="62"/>
      <c r="G38" s="165"/>
      <c r="H38" s="64"/>
    </row>
    <row r="39" spans="2:10" x14ac:dyDescent="0.25">
      <c r="B39" s="149"/>
      <c r="C39" s="166"/>
      <c r="D39" s="84"/>
      <c r="E39" s="32"/>
      <c r="F39" s="32"/>
      <c r="G39" s="167">
        <f>E39/$G$15</f>
        <v>0</v>
      </c>
      <c r="H39" s="33">
        <f>G39*F39</f>
        <v>0</v>
      </c>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x14ac:dyDescent="0.25">
      <c r="B49" s="100"/>
      <c r="C49" s="46"/>
      <c r="D49" s="78"/>
      <c r="E49" s="47"/>
      <c r="F49" s="47"/>
      <c r="G49" s="43"/>
      <c r="H49" s="44"/>
      <c r="J49" s="45"/>
    </row>
    <row r="50" spans="2:10" ht="15.75" thickBot="1" x14ac:dyDescent="0.3">
      <c r="B50" s="100"/>
      <c r="C50" s="46"/>
      <c r="D50" s="78"/>
      <c r="E50" s="47"/>
      <c r="F50" s="47"/>
      <c r="G50" s="43"/>
      <c r="H50" s="44"/>
      <c r="J50" s="45"/>
    </row>
    <row r="51" spans="2:10" ht="15.75" thickBot="1" x14ac:dyDescent="0.3">
      <c r="B51" s="163"/>
      <c r="C51" s="25" t="s">
        <v>310</v>
      </c>
      <c r="D51" s="78"/>
      <c r="E51" s="47"/>
      <c r="F51" s="47"/>
      <c r="G51" s="43"/>
      <c r="H51" s="44"/>
      <c r="J51" s="45"/>
    </row>
    <row r="52" spans="2:10" ht="51" x14ac:dyDescent="0.25">
      <c r="B52" s="100"/>
      <c r="C52" s="224" t="s">
        <v>311</v>
      </c>
      <c r="D52" s="78"/>
      <c r="E52" s="47"/>
      <c r="F52" s="47"/>
      <c r="G52" s="43"/>
      <c r="H52" s="44"/>
      <c r="J52" s="45"/>
    </row>
    <row r="53" spans="2:10" ht="15.75" thickBot="1" x14ac:dyDescent="0.3">
      <c r="B53" s="110"/>
      <c r="C53" s="168"/>
      <c r="D53" s="79"/>
      <c r="E53" s="80"/>
      <c r="F53" s="80"/>
      <c r="G53" s="80"/>
      <c r="H53" s="82"/>
    </row>
    <row r="54" spans="2:10" ht="15.75" thickBot="1" x14ac:dyDescent="0.3">
      <c r="B54" s="162"/>
      <c r="C54" s="56" t="s">
        <v>22</v>
      </c>
      <c r="D54" s="57"/>
      <c r="E54" s="58"/>
      <c r="F54" s="58"/>
      <c r="G54" s="60" t="s">
        <v>15</v>
      </c>
      <c r="H54" s="12">
        <f>SUM(H39:H53)</f>
        <v>0</v>
      </c>
    </row>
    <row r="55" spans="2:10" ht="15.75" thickBot="1" x14ac:dyDescent="0.3">
      <c r="B55" s="169"/>
      <c r="C55" s="87"/>
      <c r="D55" s="88"/>
      <c r="E55" s="89"/>
      <c r="F55" s="89"/>
      <c r="G55" s="90"/>
      <c r="H55" s="90"/>
    </row>
    <row r="56" spans="2:10" ht="15.75" thickBot="1" x14ac:dyDescent="0.3">
      <c r="B56" s="169"/>
      <c r="C56" s="293"/>
      <c r="D56" s="91"/>
      <c r="E56" s="91"/>
      <c r="F56" s="91" t="s">
        <v>23</v>
      </c>
      <c r="G56" s="92" t="s">
        <v>15</v>
      </c>
      <c r="H56" s="12">
        <f>H54+H36+H25</f>
        <v>245.21904000000001</v>
      </c>
    </row>
    <row r="57" spans="2:10" x14ac:dyDescent="0.25">
      <c r="B57" s="169"/>
    </row>
  </sheetData>
  <mergeCells count="2">
    <mergeCell ref="B2:B3"/>
    <mergeCell ref="C2:F13"/>
  </mergeCells>
  <pageMargins left="0.7" right="0.7" top="0.75" bottom="0.75" header="0.3" footer="0.3"/>
  <pageSetup paperSize="9" scale="5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O60"/>
  <sheetViews>
    <sheetView view="pageBreakPreview" topLeftCell="A46" zoomScale="70" zoomScaleNormal="85" zoomScaleSheetLayoutView="70" workbookViewId="0">
      <selection activeCell="C50" sqref="C50"/>
    </sheetView>
  </sheetViews>
  <sheetFormatPr defaultRowHeight="15" x14ac:dyDescent="0.25"/>
  <cols>
    <col min="1" max="1" width="3.7109375" style="280" customWidth="1"/>
    <col min="2" max="2" width="15.7109375" style="2" customWidth="1"/>
    <col min="3" max="3" width="80.7109375" style="280" customWidth="1"/>
    <col min="4" max="4" width="8.7109375" style="6" customWidth="1"/>
    <col min="5" max="5" width="14" style="5" customWidth="1"/>
    <col min="6" max="9" width="10.7109375" style="5" customWidth="1"/>
    <col min="10" max="10" width="13.42578125" style="5" customWidth="1"/>
    <col min="11" max="11" width="3.7109375" style="280" customWidth="1"/>
    <col min="12" max="256" width="9.140625" style="280"/>
    <col min="257" max="257" width="13.7109375" style="280" customWidth="1"/>
    <col min="258" max="258" width="42.7109375" style="280" bestFit="1" customWidth="1"/>
    <col min="259" max="260" width="8.7109375" style="280" customWidth="1"/>
    <col min="261" max="265" width="10.7109375" style="280" customWidth="1"/>
    <col min="266" max="266" width="3.7109375" style="280" customWidth="1"/>
    <col min="267" max="267" width="9.5703125" style="280" bestFit="1" customWidth="1"/>
    <col min="268" max="512" width="9.140625" style="280"/>
    <col min="513" max="513" width="13.7109375" style="280" customWidth="1"/>
    <col min="514" max="514" width="42.7109375" style="280" bestFit="1" customWidth="1"/>
    <col min="515" max="516" width="8.7109375" style="280" customWidth="1"/>
    <col min="517" max="521" width="10.7109375" style="280" customWidth="1"/>
    <col min="522" max="522" width="3.7109375" style="280" customWidth="1"/>
    <col min="523" max="523" width="9.5703125" style="280" bestFit="1" customWidth="1"/>
    <col min="524" max="768" width="9.140625" style="280"/>
    <col min="769" max="769" width="13.7109375" style="280" customWidth="1"/>
    <col min="770" max="770" width="42.7109375" style="280" bestFit="1" customWidth="1"/>
    <col min="771" max="772" width="8.7109375" style="280" customWidth="1"/>
    <col min="773" max="777" width="10.7109375" style="280" customWidth="1"/>
    <col min="778" max="778" width="3.7109375" style="280" customWidth="1"/>
    <col min="779" max="779" width="9.5703125" style="280" bestFit="1" customWidth="1"/>
    <col min="780" max="1024" width="9.140625" style="280"/>
    <col min="1025" max="1025" width="13.7109375" style="280" customWidth="1"/>
    <col min="1026" max="1026" width="42.7109375" style="280" bestFit="1" customWidth="1"/>
    <col min="1027" max="1028" width="8.7109375" style="280" customWidth="1"/>
    <col min="1029" max="1033" width="10.7109375" style="280" customWidth="1"/>
    <col min="1034" max="1034" width="3.7109375" style="280" customWidth="1"/>
    <col min="1035" max="1035" width="9.5703125" style="280" bestFit="1" customWidth="1"/>
    <col min="1036" max="1280" width="9.140625" style="280"/>
    <col min="1281" max="1281" width="13.7109375" style="280" customWidth="1"/>
    <col min="1282" max="1282" width="42.7109375" style="280" bestFit="1" customWidth="1"/>
    <col min="1283" max="1284" width="8.7109375" style="280" customWidth="1"/>
    <col min="1285" max="1289" width="10.7109375" style="280" customWidth="1"/>
    <col min="1290" max="1290" width="3.7109375" style="280" customWidth="1"/>
    <col min="1291" max="1291" width="9.5703125" style="280" bestFit="1" customWidth="1"/>
    <col min="1292" max="1536" width="9.140625" style="280"/>
    <col min="1537" max="1537" width="13.7109375" style="280" customWidth="1"/>
    <col min="1538" max="1538" width="42.7109375" style="280" bestFit="1" customWidth="1"/>
    <col min="1539" max="1540" width="8.7109375" style="280" customWidth="1"/>
    <col min="1541" max="1545" width="10.7109375" style="280" customWidth="1"/>
    <col min="1546" max="1546" width="3.7109375" style="280" customWidth="1"/>
    <col min="1547" max="1547" width="9.5703125" style="280" bestFit="1" customWidth="1"/>
    <col min="1548" max="1792" width="9.140625" style="280"/>
    <col min="1793" max="1793" width="13.7109375" style="280" customWidth="1"/>
    <col min="1794" max="1794" width="42.7109375" style="280" bestFit="1" customWidth="1"/>
    <col min="1795" max="1796" width="8.7109375" style="280" customWidth="1"/>
    <col min="1797" max="1801" width="10.7109375" style="280" customWidth="1"/>
    <col min="1802" max="1802" width="3.7109375" style="280" customWidth="1"/>
    <col min="1803" max="1803" width="9.5703125" style="280" bestFit="1" customWidth="1"/>
    <col min="1804" max="2048" width="9.140625" style="280"/>
    <col min="2049" max="2049" width="13.7109375" style="280" customWidth="1"/>
    <col min="2050" max="2050" width="42.7109375" style="280" bestFit="1" customWidth="1"/>
    <col min="2051" max="2052" width="8.7109375" style="280" customWidth="1"/>
    <col min="2053" max="2057" width="10.7109375" style="280" customWidth="1"/>
    <col min="2058" max="2058" width="3.7109375" style="280" customWidth="1"/>
    <col min="2059" max="2059" width="9.5703125" style="280" bestFit="1" customWidth="1"/>
    <col min="2060" max="2304" width="9.140625" style="280"/>
    <col min="2305" max="2305" width="13.7109375" style="280" customWidth="1"/>
    <col min="2306" max="2306" width="42.7109375" style="280" bestFit="1" customWidth="1"/>
    <col min="2307" max="2308" width="8.7109375" style="280" customWidth="1"/>
    <col min="2309" max="2313" width="10.7109375" style="280" customWidth="1"/>
    <col min="2314" max="2314" width="3.7109375" style="280" customWidth="1"/>
    <col min="2315" max="2315" width="9.5703125" style="280" bestFit="1" customWidth="1"/>
    <col min="2316" max="2560" width="9.140625" style="280"/>
    <col min="2561" max="2561" width="13.7109375" style="280" customWidth="1"/>
    <col min="2562" max="2562" width="42.7109375" style="280" bestFit="1" customWidth="1"/>
    <col min="2563" max="2564" width="8.7109375" style="280" customWidth="1"/>
    <col min="2565" max="2569" width="10.7109375" style="280" customWidth="1"/>
    <col min="2570" max="2570" width="3.7109375" style="280" customWidth="1"/>
    <col min="2571" max="2571" width="9.5703125" style="280" bestFit="1" customWidth="1"/>
    <col min="2572" max="2816" width="9.140625" style="280"/>
    <col min="2817" max="2817" width="13.7109375" style="280" customWidth="1"/>
    <col min="2818" max="2818" width="42.7109375" style="280" bestFit="1" customWidth="1"/>
    <col min="2819" max="2820" width="8.7109375" style="280" customWidth="1"/>
    <col min="2821" max="2825" width="10.7109375" style="280" customWidth="1"/>
    <col min="2826" max="2826" width="3.7109375" style="280" customWidth="1"/>
    <col min="2827" max="2827" width="9.5703125" style="280" bestFit="1" customWidth="1"/>
    <col min="2828" max="3072" width="9.140625" style="280"/>
    <col min="3073" max="3073" width="13.7109375" style="280" customWidth="1"/>
    <col min="3074" max="3074" width="42.7109375" style="280" bestFit="1" customWidth="1"/>
    <col min="3075" max="3076" width="8.7109375" style="280" customWidth="1"/>
    <col min="3077" max="3081" width="10.7109375" style="280" customWidth="1"/>
    <col min="3082" max="3082" width="3.7109375" style="280" customWidth="1"/>
    <col min="3083" max="3083" width="9.5703125" style="280" bestFit="1" customWidth="1"/>
    <col min="3084" max="3328" width="9.140625" style="280"/>
    <col min="3329" max="3329" width="13.7109375" style="280" customWidth="1"/>
    <col min="3330" max="3330" width="42.7109375" style="280" bestFit="1" customWidth="1"/>
    <col min="3331" max="3332" width="8.7109375" style="280" customWidth="1"/>
    <col min="3333" max="3337" width="10.7109375" style="280" customWidth="1"/>
    <col min="3338" max="3338" width="3.7109375" style="280" customWidth="1"/>
    <col min="3339" max="3339" width="9.5703125" style="280" bestFit="1" customWidth="1"/>
    <col min="3340" max="3584" width="9.140625" style="280"/>
    <col min="3585" max="3585" width="13.7109375" style="280" customWidth="1"/>
    <col min="3586" max="3586" width="42.7109375" style="280" bestFit="1" customWidth="1"/>
    <col min="3587" max="3588" width="8.7109375" style="280" customWidth="1"/>
    <col min="3589" max="3593" width="10.7109375" style="280" customWidth="1"/>
    <col min="3594" max="3594" width="3.7109375" style="280" customWidth="1"/>
    <col min="3595" max="3595" width="9.5703125" style="280" bestFit="1" customWidth="1"/>
    <col min="3596" max="3840" width="9.140625" style="280"/>
    <col min="3841" max="3841" width="13.7109375" style="280" customWidth="1"/>
    <col min="3842" max="3842" width="42.7109375" style="280" bestFit="1" customWidth="1"/>
    <col min="3843" max="3844" width="8.7109375" style="280" customWidth="1"/>
    <col min="3845" max="3849" width="10.7109375" style="280" customWidth="1"/>
    <col min="3850" max="3850" width="3.7109375" style="280" customWidth="1"/>
    <col min="3851" max="3851" width="9.5703125" style="280" bestFit="1" customWidth="1"/>
    <col min="3852" max="4096" width="9.140625" style="280"/>
    <col min="4097" max="4097" width="13.7109375" style="280" customWidth="1"/>
    <col min="4098" max="4098" width="42.7109375" style="280" bestFit="1" customWidth="1"/>
    <col min="4099" max="4100" width="8.7109375" style="280" customWidth="1"/>
    <col min="4101" max="4105" width="10.7109375" style="280" customWidth="1"/>
    <col min="4106" max="4106" width="3.7109375" style="280" customWidth="1"/>
    <col min="4107" max="4107" width="9.5703125" style="280" bestFit="1" customWidth="1"/>
    <col min="4108" max="4352" width="9.140625" style="280"/>
    <col min="4353" max="4353" width="13.7109375" style="280" customWidth="1"/>
    <col min="4354" max="4354" width="42.7109375" style="280" bestFit="1" customWidth="1"/>
    <col min="4355" max="4356" width="8.7109375" style="280" customWidth="1"/>
    <col min="4357" max="4361" width="10.7109375" style="280" customWidth="1"/>
    <col min="4362" max="4362" width="3.7109375" style="280" customWidth="1"/>
    <col min="4363" max="4363" width="9.5703125" style="280" bestFit="1" customWidth="1"/>
    <col min="4364" max="4608" width="9.140625" style="280"/>
    <col min="4609" max="4609" width="13.7109375" style="280" customWidth="1"/>
    <col min="4610" max="4610" width="42.7109375" style="280" bestFit="1" customWidth="1"/>
    <col min="4611" max="4612" width="8.7109375" style="280" customWidth="1"/>
    <col min="4613" max="4617" width="10.7109375" style="280" customWidth="1"/>
    <col min="4618" max="4618" width="3.7109375" style="280" customWidth="1"/>
    <col min="4619" max="4619" width="9.5703125" style="280" bestFit="1" customWidth="1"/>
    <col min="4620" max="4864" width="9.140625" style="280"/>
    <col min="4865" max="4865" width="13.7109375" style="280" customWidth="1"/>
    <col min="4866" max="4866" width="42.7109375" style="280" bestFit="1" customWidth="1"/>
    <col min="4867" max="4868" width="8.7109375" style="280" customWidth="1"/>
    <col min="4869" max="4873" width="10.7109375" style="280" customWidth="1"/>
    <col min="4874" max="4874" width="3.7109375" style="280" customWidth="1"/>
    <col min="4875" max="4875" width="9.5703125" style="280" bestFit="1" customWidth="1"/>
    <col min="4876" max="5120" width="9.140625" style="280"/>
    <col min="5121" max="5121" width="13.7109375" style="280" customWidth="1"/>
    <col min="5122" max="5122" width="42.7109375" style="280" bestFit="1" customWidth="1"/>
    <col min="5123" max="5124" width="8.7109375" style="280" customWidth="1"/>
    <col min="5125" max="5129" width="10.7109375" style="280" customWidth="1"/>
    <col min="5130" max="5130" width="3.7109375" style="280" customWidth="1"/>
    <col min="5131" max="5131" width="9.5703125" style="280" bestFit="1" customWidth="1"/>
    <col min="5132" max="5376" width="9.140625" style="280"/>
    <col min="5377" max="5377" width="13.7109375" style="280" customWidth="1"/>
    <col min="5378" max="5378" width="42.7109375" style="280" bestFit="1" customWidth="1"/>
    <col min="5379" max="5380" width="8.7109375" style="280" customWidth="1"/>
    <col min="5381" max="5385" width="10.7109375" style="280" customWidth="1"/>
    <col min="5386" max="5386" width="3.7109375" style="280" customWidth="1"/>
    <col min="5387" max="5387" width="9.5703125" style="280" bestFit="1" customWidth="1"/>
    <col min="5388" max="5632" width="9.140625" style="280"/>
    <col min="5633" max="5633" width="13.7109375" style="280" customWidth="1"/>
    <col min="5634" max="5634" width="42.7109375" style="280" bestFit="1" customWidth="1"/>
    <col min="5635" max="5636" width="8.7109375" style="280" customWidth="1"/>
    <col min="5637" max="5641" width="10.7109375" style="280" customWidth="1"/>
    <col min="5642" max="5642" width="3.7109375" style="280" customWidth="1"/>
    <col min="5643" max="5643" width="9.5703125" style="280" bestFit="1" customWidth="1"/>
    <col min="5644" max="5888" width="9.140625" style="280"/>
    <col min="5889" max="5889" width="13.7109375" style="280" customWidth="1"/>
    <col min="5890" max="5890" width="42.7109375" style="280" bestFit="1" customWidth="1"/>
    <col min="5891" max="5892" width="8.7109375" style="280" customWidth="1"/>
    <col min="5893" max="5897" width="10.7109375" style="280" customWidth="1"/>
    <col min="5898" max="5898" width="3.7109375" style="280" customWidth="1"/>
    <col min="5899" max="5899" width="9.5703125" style="280" bestFit="1" customWidth="1"/>
    <col min="5900" max="6144" width="9.140625" style="280"/>
    <col min="6145" max="6145" width="13.7109375" style="280" customWidth="1"/>
    <col min="6146" max="6146" width="42.7109375" style="280" bestFit="1" customWidth="1"/>
    <col min="6147" max="6148" width="8.7109375" style="280" customWidth="1"/>
    <col min="6149" max="6153" width="10.7109375" style="280" customWidth="1"/>
    <col min="6154" max="6154" width="3.7109375" style="280" customWidth="1"/>
    <col min="6155" max="6155" width="9.5703125" style="280" bestFit="1" customWidth="1"/>
    <col min="6156" max="6400" width="9.140625" style="280"/>
    <col min="6401" max="6401" width="13.7109375" style="280" customWidth="1"/>
    <col min="6402" max="6402" width="42.7109375" style="280" bestFit="1" customWidth="1"/>
    <col min="6403" max="6404" width="8.7109375" style="280" customWidth="1"/>
    <col min="6405" max="6409" width="10.7109375" style="280" customWidth="1"/>
    <col min="6410" max="6410" width="3.7109375" style="280" customWidth="1"/>
    <col min="6411" max="6411" width="9.5703125" style="280" bestFit="1" customWidth="1"/>
    <col min="6412" max="6656" width="9.140625" style="280"/>
    <col min="6657" max="6657" width="13.7109375" style="280" customWidth="1"/>
    <col min="6658" max="6658" width="42.7109375" style="280" bestFit="1" customWidth="1"/>
    <col min="6659" max="6660" width="8.7109375" style="280" customWidth="1"/>
    <col min="6661" max="6665" width="10.7109375" style="280" customWidth="1"/>
    <col min="6666" max="6666" width="3.7109375" style="280" customWidth="1"/>
    <col min="6667" max="6667" width="9.5703125" style="280" bestFit="1" customWidth="1"/>
    <col min="6668" max="6912" width="9.140625" style="280"/>
    <col min="6913" max="6913" width="13.7109375" style="280" customWidth="1"/>
    <col min="6914" max="6914" width="42.7109375" style="280" bestFit="1" customWidth="1"/>
    <col min="6915" max="6916" width="8.7109375" style="280" customWidth="1"/>
    <col min="6917" max="6921" width="10.7109375" style="280" customWidth="1"/>
    <col min="6922" max="6922" width="3.7109375" style="280" customWidth="1"/>
    <col min="6923" max="6923" width="9.5703125" style="280" bestFit="1" customWidth="1"/>
    <col min="6924" max="7168" width="9.140625" style="280"/>
    <col min="7169" max="7169" width="13.7109375" style="280" customWidth="1"/>
    <col min="7170" max="7170" width="42.7109375" style="280" bestFit="1" customWidth="1"/>
    <col min="7171" max="7172" width="8.7109375" style="280" customWidth="1"/>
    <col min="7173" max="7177" width="10.7109375" style="280" customWidth="1"/>
    <col min="7178" max="7178" width="3.7109375" style="280" customWidth="1"/>
    <col min="7179" max="7179" width="9.5703125" style="280" bestFit="1" customWidth="1"/>
    <col min="7180" max="7424" width="9.140625" style="280"/>
    <col min="7425" max="7425" width="13.7109375" style="280" customWidth="1"/>
    <col min="7426" max="7426" width="42.7109375" style="280" bestFit="1" customWidth="1"/>
    <col min="7427" max="7428" width="8.7109375" style="280" customWidth="1"/>
    <col min="7429" max="7433" width="10.7109375" style="280" customWidth="1"/>
    <col min="7434" max="7434" width="3.7109375" style="280" customWidth="1"/>
    <col min="7435" max="7435" width="9.5703125" style="280" bestFit="1" customWidth="1"/>
    <col min="7436" max="7680" width="9.140625" style="280"/>
    <col min="7681" max="7681" width="13.7109375" style="280" customWidth="1"/>
    <col min="7682" max="7682" width="42.7109375" style="280" bestFit="1" customWidth="1"/>
    <col min="7683" max="7684" width="8.7109375" style="280" customWidth="1"/>
    <col min="7685" max="7689" width="10.7109375" style="280" customWidth="1"/>
    <col min="7690" max="7690" width="3.7109375" style="280" customWidth="1"/>
    <col min="7691" max="7691" width="9.5703125" style="280" bestFit="1" customWidth="1"/>
    <col min="7692" max="7936" width="9.140625" style="280"/>
    <col min="7937" max="7937" width="13.7109375" style="280" customWidth="1"/>
    <col min="7938" max="7938" width="42.7109375" style="280" bestFit="1" customWidth="1"/>
    <col min="7939" max="7940" width="8.7109375" style="280" customWidth="1"/>
    <col min="7941" max="7945" width="10.7109375" style="280" customWidth="1"/>
    <col min="7946" max="7946" width="3.7109375" style="280" customWidth="1"/>
    <col min="7947" max="7947" width="9.5703125" style="280" bestFit="1" customWidth="1"/>
    <col min="7948" max="8192" width="9.140625" style="280"/>
    <col min="8193" max="8193" width="13.7109375" style="280" customWidth="1"/>
    <col min="8194" max="8194" width="42.7109375" style="280" bestFit="1" customWidth="1"/>
    <col min="8195" max="8196" width="8.7109375" style="280" customWidth="1"/>
    <col min="8197" max="8201" width="10.7109375" style="280" customWidth="1"/>
    <col min="8202" max="8202" width="3.7109375" style="280" customWidth="1"/>
    <col min="8203" max="8203" width="9.5703125" style="280" bestFit="1" customWidth="1"/>
    <col min="8204" max="8448" width="9.140625" style="280"/>
    <col min="8449" max="8449" width="13.7109375" style="280" customWidth="1"/>
    <col min="8450" max="8450" width="42.7109375" style="280" bestFit="1" customWidth="1"/>
    <col min="8451" max="8452" width="8.7109375" style="280" customWidth="1"/>
    <col min="8453" max="8457" width="10.7109375" style="280" customWidth="1"/>
    <col min="8458" max="8458" width="3.7109375" style="280" customWidth="1"/>
    <col min="8459" max="8459" width="9.5703125" style="280" bestFit="1" customWidth="1"/>
    <col min="8460" max="8704" width="9.140625" style="280"/>
    <col min="8705" max="8705" width="13.7109375" style="280" customWidth="1"/>
    <col min="8706" max="8706" width="42.7109375" style="280" bestFit="1" customWidth="1"/>
    <col min="8707" max="8708" width="8.7109375" style="280" customWidth="1"/>
    <col min="8709" max="8713" width="10.7109375" style="280" customWidth="1"/>
    <col min="8714" max="8714" width="3.7109375" style="280" customWidth="1"/>
    <col min="8715" max="8715" width="9.5703125" style="280" bestFit="1" customWidth="1"/>
    <col min="8716" max="8960" width="9.140625" style="280"/>
    <col min="8961" max="8961" width="13.7109375" style="280" customWidth="1"/>
    <col min="8962" max="8962" width="42.7109375" style="280" bestFit="1" customWidth="1"/>
    <col min="8963" max="8964" width="8.7109375" style="280" customWidth="1"/>
    <col min="8965" max="8969" width="10.7109375" style="280" customWidth="1"/>
    <col min="8970" max="8970" width="3.7109375" style="280" customWidth="1"/>
    <col min="8971" max="8971" width="9.5703125" style="280" bestFit="1" customWidth="1"/>
    <col min="8972" max="9216" width="9.140625" style="280"/>
    <col min="9217" max="9217" width="13.7109375" style="280" customWidth="1"/>
    <col min="9218" max="9218" width="42.7109375" style="280" bestFit="1" customWidth="1"/>
    <col min="9219" max="9220" width="8.7109375" style="280" customWidth="1"/>
    <col min="9221" max="9225" width="10.7109375" style="280" customWidth="1"/>
    <col min="9226" max="9226" width="3.7109375" style="280" customWidth="1"/>
    <col min="9227" max="9227" width="9.5703125" style="280" bestFit="1" customWidth="1"/>
    <col min="9228" max="9472" width="9.140625" style="280"/>
    <col min="9473" max="9473" width="13.7109375" style="280" customWidth="1"/>
    <col min="9474" max="9474" width="42.7109375" style="280" bestFit="1" customWidth="1"/>
    <col min="9475" max="9476" width="8.7109375" style="280" customWidth="1"/>
    <col min="9477" max="9481" width="10.7109375" style="280" customWidth="1"/>
    <col min="9482" max="9482" width="3.7109375" style="280" customWidth="1"/>
    <col min="9483" max="9483" width="9.5703125" style="280" bestFit="1" customWidth="1"/>
    <col min="9484" max="9728" width="9.140625" style="280"/>
    <col min="9729" max="9729" width="13.7109375" style="280" customWidth="1"/>
    <col min="9730" max="9730" width="42.7109375" style="280" bestFit="1" customWidth="1"/>
    <col min="9731" max="9732" width="8.7109375" style="280" customWidth="1"/>
    <col min="9733" max="9737" width="10.7109375" style="280" customWidth="1"/>
    <col min="9738" max="9738" width="3.7109375" style="280" customWidth="1"/>
    <col min="9739" max="9739" width="9.5703125" style="280" bestFit="1" customWidth="1"/>
    <col min="9740" max="9984" width="9.140625" style="280"/>
    <col min="9985" max="9985" width="13.7109375" style="280" customWidth="1"/>
    <col min="9986" max="9986" width="42.7109375" style="280" bestFit="1" customWidth="1"/>
    <col min="9987" max="9988" width="8.7109375" style="280" customWidth="1"/>
    <col min="9989" max="9993" width="10.7109375" style="280" customWidth="1"/>
    <col min="9994" max="9994" width="3.7109375" style="280" customWidth="1"/>
    <col min="9995" max="9995" width="9.5703125" style="280" bestFit="1" customWidth="1"/>
    <col min="9996" max="10240" width="9.140625" style="280"/>
    <col min="10241" max="10241" width="13.7109375" style="280" customWidth="1"/>
    <col min="10242" max="10242" width="42.7109375" style="280" bestFit="1" customWidth="1"/>
    <col min="10243" max="10244" width="8.7109375" style="280" customWidth="1"/>
    <col min="10245" max="10249" width="10.7109375" style="280" customWidth="1"/>
    <col min="10250" max="10250" width="3.7109375" style="280" customWidth="1"/>
    <col min="10251" max="10251" width="9.5703125" style="280" bestFit="1" customWidth="1"/>
    <col min="10252" max="10496" width="9.140625" style="280"/>
    <col min="10497" max="10497" width="13.7109375" style="280" customWidth="1"/>
    <col min="10498" max="10498" width="42.7109375" style="280" bestFit="1" customWidth="1"/>
    <col min="10499" max="10500" width="8.7109375" style="280" customWidth="1"/>
    <col min="10501" max="10505" width="10.7109375" style="280" customWidth="1"/>
    <col min="10506" max="10506" width="3.7109375" style="280" customWidth="1"/>
    <col min="10507" max="10507" width="9.5703125" style="280" bestFit="1" customWidth="1"/>
    <col min="10508" max="10752" width="9.140625" style="280"/>
    <col min="10753" max="10753" width="13.7109375" style="280" customWidth="1"/>
    <col min="10754" max="10754" width="42.7109375" style="280" bestFit="1" customWidth="1"/>
    <col min="10755" max="10756" width="8.7109375" style="280" customWidth="1"/>
    <col min="10757" max="10761" width="10.7109375" style="280" customWidth="1"/>
    <col min="10762" max="10762" width="3.7109375" style="280" customWidth="1"/>
    <col min="10763" max="10763" width="9.5703125" style="280" bestFit="1" customWidth="1"/>
    <col min="10764" max="11008" width="9.140625" style="280"/>
    <col min="11009" max="11009" width="13.7109375" style="280" customWidth="1"/>
    <col min="11010" max="11010" width="42.7109375" style="280" bestFit="1" customWidth="1"/>
    <col min="11011" max="11012" width="8.7109375" style="280" customWidth="1"/>
    <col min="11013" max="11017" width="10.7109375" style="280" customWidth="1"/>
    <col min="11018" max="11018" width="3.7109375" style="280" customWidth="1"/>
    <col min="11019" max="11019" width="9.5703125" style="280" bestFit="1" customWidth="1"/>
    <col min="11020" max="11264" width="9.140625" style="280"/>
    <col min="11265" max="11265" width="13.7109375" style="280" customWidth="1"/>
    <col min="11266" max="11266" width="42.7109375" style="280" bestFit="1" customWidth="1"/>
    <col min="11267" max="11268" width="8.7109375" style="280" customWidth="1"/>
    <col min="11269" max="11273" width="10.7109375" style="280" customWidth="1"/>
    <col min="11274" max="11274" width="3.7109375" style="280" customWidth="1"/>
    <col min="11275" max="11275" width="9.5703125" style="280" bestFit="1" customWidth="1"/>
    <col min="11276" max="11520" width="9.140625" style="280"/>
    <col min="11521" max="11521" width="13.7109375" style="280" customWidth="1"/>
    <col min="11522" max="11522" width="42.7109375" style="280" bestFit="1" customWidth="1"/>
    <col min="11523" max="11524" width="8.7109375" style="280" customWidth="1"/>
    <col min="11525" max="11529" width="10.7109375" style="280" customWidth="1"/>
    <col min="11530" max="11530" width="3.7109375" style="280" customWidth="1"/>
    <col min="11531" max="11531" width="9.5703125" style="280" bestFit="1" customWidth="1"/>
    <col min="11532" max="11776" width="9.140625" style="280"/>
    <col min="11777" max="11777" width="13.7109375" style="280" customWidth="1"/>
    <col min="11778" max="11778" width="42.7109375" style="280" bestFit="1" customWidth="1"/>
    <col min="11779" max="11780" width="8.7109375" style="280" customWidth="1"/>
    <col min="11781" max="11785" width="10.7109375" style="280" customWidth="1"/>
    <col min="11786" max="11786" width="3.7109375" style="280" customWidth="1"/>
    <col min="11787" max="11787" width="9.5703125" style="280" bestFit="1" customWidth="1"/>
    <col min="11788" max="12032" width="9.140625" style="280"/>
    <col min="12033" max="12033" width="13.7109375" style="280" customWidth="1"/>
    <col min="12034" max="12034" width="42.7109375" style="280" bestFit="1" customWidth="1"/>
    <col min="12035" max="12036" width="8.7109375" style="280" customWidth="1"/>
    <col min="12037" max="12041" width="10.7109375" style="280" customWidth="1"/>
    <col min="12042" max="12042" width="3.7109375" style="280" customWidth="1"/>
    <col min="12043" max="12043" width="9.5703125" style="280" bestFit="1" customWidth="1"/>
    <col min="12044" max="12288" width="9.140625" style="280"/>
    <col min="12289" max="12289" width="13.7109375" style="280" customWidth="1"/>
    <col min="12290" max="12290" width="42.7109375" style="280" bestFit="1" customWidth="1"/>
    <col min="12291" max="12292" width="8.7109375" style="280" customWidth="1"/>
    <col min="12293" max="12297" width="10.7109375" style="280" customWidth="1"/>
    <col min="12298" max="12298" width="3.7109375" style="280" customWidth="1"/>
    <col min="12299" max="12299" width="9.5703125" style="280" bestFit="1" customWidth="1"/>
    <col min="12300" max="12544" width="9.140625" style="280"/>
    <col min="12545" max="12545" width="13.7109375" style="280" customWidth="1"/>
    <col min="12546" max="12546" width="42.7109375" style="280" bestFit="1" customWidth="1"/>
    <col min="12547" max="12548" width="8.7109375" style="280" customWidth="1"/>
    <col min="12549" max="12553" width="10.7109375" style="280" customWidth="1"/>
    <col min="12554" max="12554" width="3.7109375" style="280" customWidth="1"/>
    <col min="12555" max="12555" width="9.5703125" style="280" bestFit="1" customWidth="1"/>
    <col min="12556" max="12800" width="9.140625" style="280"/>
    <col min="12801" max="12801" width="13.7109375" style="280" customWidth="1"/>
    <col min="12802" max="12802" width="42.7109375" style="280" bestFit="1" customWidth="1"/>
    <col min="12803" max="12804" width="8.7109375" style="280" customWidth="1"/>
    <col min="12805" max="12809" width="10.7109375" style="280" customWidth="1"/>
    <col min="12810" max="12810" width="3.7109375" style="280" customWidth="1"/>
    <col min="12811" max="12811" width="9.5703125" style="280" bestFit="1" customWidth="1"/>
    <col min="12812" max="13056" width="9.140625" style="280"/>
    <col min="13057" max="13057" width="13.7109375" style="280" customWidth="1"/>
    <col min="13058" max="13058" width="42.7109375" style="280" bestFit="1" customWidth="1"/>
    <col min="13059" max="13060" width="8.7109375" style="280" customWidth="1"/>
    <col min="13061" max="13065" width="10.7109375" style="280" customWidth="1"/>
    <col min="13066" max="13066" width="3.7109375" style="280" customWidth="1"/>
    <col min="13067" max="13067" width="9.5703125" style="280" bestFit="1" customWidth="1"/>
    <col min="13068" max="13312" width="9.140625" style="280"/>
    <col min="13313" max="13313" width="13.7109375" style="280" customWidth="1"/>
    <col min="13314" max="13314" width="42.7109375" style="280" bestFit="1" customWidth="1"/>
    <col min="13315" max="13316" width="8.7109375" style="280" customWidth="1"/>
    <col min="13317" max="13321" width="10.7109375" style="280" customWidth="1"/>
    <col min="13322" max="13322" width="3.7109375" style="280" customWidth="1"/>
    <col min="13323" max="13323" width="9.5703125" style="280" bestFit="1" customWidth="1"/>
    <col min="13324" max="13568" width="9.140625" style="280"/>
    <col min="13569" max="13569" width="13.7109375" style="280" customWidth="1"/>
    <col min="13570" max="13570" width="42.7109375" style="280" bestFit="1" customWidth="1"/>
    <col min="13571" max="13572" width="8.7109375" style="280" customWidth="1"/>
    <col min="13573" max="13577" width="10.7109375" style="280" customWidth="1"/>
    <col min="13578" max="13578" width="3.7109375" style="280" customWidth="1"/>
    <col min="13579" max="13579" width="9.5703125" style="280" bestFit="1" customWidth="1"/>
    <col min="13580" max="13824" width="9.140625" style="280"/>
    <col min="13825" max="13825" width="13.7109375" style="280" customWidth="1"/>
    <col min="13826" max="13826" width="42.7109375" style="280" bestFit="1" customWidth="1"/>
    <col min="13827" max="13828" width="8.7109375" style="280" customWidth="1"/>
    <col min="13829" max="13833" width="10.7109375" style="280" customWidth="1"/>
    <col min="13834" max="13834" width="3.7109375" style="280" customWidth="1"/>
    <col min="13835" max="13835" width="9.5703125" style="280" bestFit="1" customWidth="1"/>
    <col min="13836" max="14080" width="9.140625" style="280"/>
    <col min="14081" max="14081" width="13.7109375" style="280" customWidth="1"/>
    <col min="14082" max="14082" width="42.7109375" style="280" bestFit="1" customWidth="1"/>
    <col min="14083" max="14084" width="8.7109375" style="280" customWidth="1"/>
    <col min="14085" max="14089" width="10.7109375" style="280" customWidth="1"/>
    <col min="14090" max="14090" width="3.7109375" style="280" customWidth="1"/>
    <col min="14091" max="14091" width="9.5703125" style="280" bestFit="1" customWidth="1"/>
    <col min="14092" max="14336" width="9.140625" style="280"/>
    <col min="14337" max="14337" width="13.7109375" style="280" customWidth="1"/>
    <col min="14338" max="14338" width="42.7109375" style="280" bestFit="1" customWidth="1"/>
    <col min="14339" max="14340" width="8.7109375" style="280" customWidth="1"/>
    <col min="14341" max="14345" width="10.7109375" style="280" customWidth="1"/>
    <col min="14346" max="14346" width="3.7109375" style="280" customWidth="1"/>
    <col min="14347" max="14347" width="9.5703125" style="280" bestFit="1" customWidth="1"/>
    <col min="14348" max="14592" width="9.140625" style="280"/>
    <col min="14593" max="14593" width="13.7109375" style="280" customWidth="1"/>
    <col min="14594" max="14594" width="42.7109375" style="280" bestFit="1" customWidth="1"/>
    <col min="14595" max="14596" width="8.7109375" style="280" customWidth="1"/>
    <col min="14597" max="14601" width="10.7109375" style="280" customWidth="1"/>
    <col min="14602" max="14602" width="3.7109375" style="280" customWidth="1"/>
    <col min="14603" max="14603" width="9.5703125" style="280" bestFit="1" customWidth="1"/>
    <col min="14604" max="14848" width="9.140625" style="280"/>
    <col min="14849" max="14849" width="13.7109375" style="280" customWidth="1"/>
    <col min="14850" max="14850" width="42.7109375" style="280" bestFit="1" customWidth="1"/>
    <col min="14851" max="14852" width="8.7109375" style="280" customWidth="1"/>
    <col min="14853" max="14857" width="10.7109375" style="280" customWidth="1"/>
    <col min="14858" max="14858" width="3.7109375" style="280" customWidth="1"/>
    <col min="14859" max="14859" width="9.5703125" style="280" bestFit="1" customWidth="1"/>
    <col min="14860" max="15104" width="9.140625" style="280"/>
    <col min="15105" max="15105" width="13.7109375" style="280" customWidth="1"/>
    <col min="15106" max="15106" width="42.7109375" style="280" bestFit="1" customWidth="1"/>
    <col min="15107" max="15108" width="8.7109375" style="280" customWidth="1"/>
    <col min="15109" max="15113" width="10.7109375" style="280" customWidth="1"/>
    <col min="15114" max="15114" width="3.7109375" style="280" customWidth="1"/>
    <col min="15115" max="15115" width="9.5703125" style="280" bestFit="1" customWidth="1"/>
    <col min="15116" max="15360" width="9.140625" style="280"/>
    <col min="15361" max="15361" width="13.7109375" style="280" customWidth="1"/>
    <col min="15362" max="15362" width="42.7109375" style="280" bestFit="1" customWidth="1"/>
    <col min="15363" max="15364" width="8.7109375" style="280" customWidth="1"/>
    <col min="15365" max="15369" width="10.7109375" style="280" customWidth="1"/>
    <col min="15370" max="15370" width="3.7109375" style="280" customWidth="1"/>
    <col min="15371" max="15371" width="9.5703125" style="280" bestFit="1" customWidth="1"/>
    <col min="15372" max="15616" width="9.140625" style="280"/>
    <col min="15617" max="15617" width="13.7109375" style="280" customWidth="1"/>
    <col min="15618" max="15618" width="42.7109375" style="280" bestFit="1" customWidth="1"/>
    <col min="15619" max="15620" width="8.7109375" style="280" customWidth="1"/>
    <col min="15621" max="15625" width="10.7109375" style="280" customWidth="1"/>
    <col min="15626" max="15626" width="3.7109375" style="280" customWidth="1"/>
    <col min="15627" max="15627" width="9.5703125" style="280" bestFit="1" customWidth="1"/>
    <col min="15628" max="15872" width="9.140625" style="280"/>
    <col min="15873" max="15873" width="13.7109375" style="280" customWidth="1"/>
    <col min="15874" max="15874" width="42.7109375" style="280" bestFit="1" customWidth="1"/>
    <col min="15875" max="15876" width="8.7109375" style="280" customWidth="1"/>
    <col min="15877" max="15881" width="10.7109375" style="280" customWidth="1"/>
    <col min="15882" max="15882" width="3.7109375" style="280" customWidth="1"/>
    <col min="15883" max="15883" width="9.5703125" style="280" bestFit="1" customWidth="1"/>
    <col min="15884" max="16128" width="9.140625" style="280"/>
    <col min="16129" max="16129" width="13.7109375" style="280" customWidth="1"/>
    <col min="16130" max="16130" width="42.7109375" style="280" bestFit="1" customWidth="1"/>
    <col min="16131" max="16132" width="8.7109375" style="280" customWidth="1"/>
    <col min="16133" max="16137" width="10.7109375" style="280" customWidth="1"/>
    <col min="16138" max="16138" width="3.7109375" style="280" customWidth="1"/>
    <col min="16139" max="16139" width="9.5703125" style="280" bestFit="1" customWidth="1"/>
    <col min="16140" max="16384" width="9.140625" style="280"/>
  </cols>
  <sheetData>
    <row r="1" spans="2:10" ht="15.75" thickBot="1" x14ac:dyDescent="0.3">
      <c r="C1" s="3"/>
      <c r="D1" s="4"/>
    </row>
    <row r="2" spans="2:10" x14ac:dyDescent="0.25">
      <c r="B2" s="364" t="s">
        <v>178</v>
      </c>
      <c r="C2" s="366" t="s">
        <v>285</v>
      </c>
      <c r="D2" s="367"/>
      <c r="E2" s="367"/>
      <c r="F2" s="368"/>
    </row>
    <row r="3" spans="2:10" ht="15.75" customHeight="1" thickBot="1" x14ac:dyDescent="0.3">
      <c r="B3" s="365"/>
      <c r="C3" s="369"/>
      <c r="D3" s="370"/>
      <c r="E3" s="370"/>
      <c r="F3" s="371"/>
    </row>
    <row r="4" spans="2:10" x14ac:dyDescent="0.25">
      <c r="C4" s="369"/>
      <c r="D4" s="370"/>
      <c r="E4" s="370"/>
      <c r="F4" s="371"/>
    </row>
    <row r="5" spans="2:10" x14ac:dyDescent="0.25">
      <c r="C5" s="369"/>
      <c r="D5" s="370"/>
      <c r="E5" s="370"/>
      <c r="F5" s="371"/>
    </row>
    <row r="6" spans="2:10" x14ac:dyDescent="0.25">
      <c r="C6" s="369"/>
      <c r="D6" s="370"/>
      <c r="E6" s="370"/>
      <c r="F6" s="371"/>
    </row>
    <row r="7" spans="2:10" x14ac:dyDescent="0.25">
      <c r="C7" s="369"/>
      <c r="D7" s="370"/>
      <c r="E7" s="370"/>
      <c r="F7" s="371"/>
    </row>
    <row r="8" spans="2:10" x14ac:dyDescent="0.25">
      <c r="C8" s="369"/>
      <c r="D8" s="370"/>
      <c r="E8" s="370"/>
      <c r="F8" s="371"/>
    </row>
    <row r="9" spans="2:10" x14ac:dyDescent="0.25">
      <c r="C9" s="369"/>
      <c r="D9" s="370"/>
      <c r="E9" s="370"/>
      <c r="F9" s="371"/>
    </row>
    <row r="10" spans="2:10" x14ac:dyDescent="0.25">
      <c r="C10" s="369"/>
      <c r="D10" s="370"/>
      <c r="E10" s="370"/>
      <c r="F10" s="371"/>
    </row>
    <row r="11" spans="2:10" x14ac:dyDescent="0.25">
      <c r="C11" s="369"/>
      <c r="D11" s="370"/>
      <c r="E11" s="370"/>
      <c r="F11" s="371"/>
    </row>
    <row r="12" spans="2:10" x14ac:dyDescent="0.25">
      <c r="C12" s="369"/>
      <c r="D12" s="370"/>
      <c r="E12" s="370"/>
      <c r="F12" s="371"/>
    </row>
    <row r="13" spans="2:10" x14ac:dyDescent="0.25">
      <c r="C13" s="372"/>
      <c r="D13" s="373"/>
      <c r="E13" s="373"/>
      <c r="F13" s="374"/>
    </row>
    <row r="14" spans="2:10" ht="15.75" thickBot="1" x14ac:dyDescent="0.3"/>
    <row r="15" spans="2:10" s="8" customFormat="1" ht="13.5" thickBot="1" x14ac:dyDescent="0.25">
      <c r="B15" s="7"/>
      <c r="C15" s="8" t="s">
        <v>0</v>
      </c>
      <c r="D15" s="9"/>
      <c r="E15" s="10"/>
      <c r="F15" s="10"/>
      <c r="G15" s="10"/>
      <c r="H15" s="11" t="s">
        <v>1</v>
      </c>
      <c r="I15" s="12">
        <v>1</v>
      </c>
      <c r="J15" s="10"/>
    </row>
    <row r="16" spans="2:10" ht="15.75" thickBot="1" x14ac:dyDescent="0.3">
      <c r="C16" s="8"/>
      <c r="H16" s="11"/>
      <c r="I16" s="12"/>
    </row>
    <row r="17" spans="2:14" ht="15.75" thickBot="1" x14ac:dyDescent="0.3">
      <c r="C17" s="8"/>
      <c r="H17" s="11"/>
      <c r="I17" s="12"/>
    </row>
    <row r="18" spans="2:14" ht="15.75" thickBot="1" x14ac:dyDescent="0.3"/>
    <row r="19" spans="2:14" s="18" customFormat="1" ht="12.75" x14ac:dyDescent="0.2">
      <c r="B19" s="13" t="s">
        <v>2</v>
      </c>
      <c r="C19" s="14" t="s">
        <v>3</v>
      </c>
      <c r="D19" s="14" t="s">
        <v>4</v>
      </c>
      <c r="E19" s="15" t="s">
        <v>5</v>
      </c>
      <c r="F19" s="16" t="s">
        <v>6</v>
      </c>
      <c r="G19" s="16" t="s">
        <v>6</v>
      </c>
      <c r="H19" s="17" t="s">
        <v>6</v>
      </c>
      <c r="I19" s="15" t="s">
        <v>7</v>
      </c>
      <c r="J19" s="15" t="s">
        <v>8</v>
      </c>
    </row>
    <row r="20" spans="2:14" s="18" customFormat="1" ht="33" thickBot="1" x14ac:dyDescent="0.25">
      <c r="B20" s="19" t="s">
        <v>9</v>
      </c>
      <c r="C20" s="20"/>
      <c r="D20" s="20"/>
      <c r="E20" s="21"/>
      <c r="F20" s="22" t="s">
        <v>10</v>
      </c>
      <c r="G20" s="22" t="s">
        <v>11</v>
      </c>
      <c r="H20" s="23" t="s">
        <v>12</v>
      </c>
      <c r="I20" s="21"/>
      <c r="J20" s="21"/>
    </row>
    <row r="21" spans="2:14" s="18" customFormat="1" ht="13.5" thickBot="1" x14ac:dyDescent="0.25">
      <c r="B21" s="24"/>
      <c r="C21" s="25" t="s">
        <v>13</v>
      </c>
      <c r="D21" s="26"/>
      <c r="E21" s="27"/>
      <c r="F21" s="28"/>
      <c r="G21" s="28"/>
      <c r="H21" s="27"/>
      <c r="I21" s="27"/>
      <c r="J21" s="29"/>
    </row>
    <row r="22" spans="2:14" s="119" customFormat="1" x14ac:dyDescent="0.25">
      <c r="B22" s="30"/>
      <c r="C22" s="114"/>
      <c r="D22" s="115"/>
      <c r="E22" s="116"/>
      <c r="F22" s="31"/>
      <c r="G22" s="31"/>
      <c r="H22" s="116"/>
      <c r="I22" s="32"/>
      <c r="J22" s="33"/>
    </row>
    <row r="23" spans="2:14" s="126" customFormat="1" x14ac:dyDescent="0.25">
      <c r="B23" s="34"/>
      <c r="C23" s="121"/>
      <c r="D23" s="35"/>
      <c r="E23" s="123"/>
      <c r="F23" s="36"/>
      <c r="G23" s="36"/>
      <c r="H23" s="123"/>
      <c r="I23" s="37"/>
      <c r="J23" s="38"/>
      <c r="L23" s="40"/>
      <c r="M23" s="127"/>
      <c r="N23" s="127"/>
    </row>
    <row r="24" spans="2:14" x14ac:dyDescent="0.25">
      <c r="B24" s="34"/>
      <c r="C24" s="128"/>
      <c r="D24" s="41"/>
      <c r="E24" s="130"/>
      <c r="F24" s="42"/>
      <c r="G24" s="42"/>
      <c r="H24" s="130"/>
      <c r="I24" s="43"/>
      <c r="J24" s="44"/>
    </row>
    <row r="25" spans="2:14" x14ac:dyDescent="0.25">
      <c r="B25" s="34"/>
      <c r="C25" s="46"/>
      <c r="D25" s="41"/>
      <c r="E25" s="47"/>
      <c r="F25" s="48"/>
      <c r="G25" s="48"/>
      <c r="H25" s="47"/>
      <c r="I25" s="43"/>
      <c r="J25" s="44"/>
    </row>
    <row r="26" spans="2:14" ht="15.75" thickBot="1" x14ac:dyDescent="0.3">
      <c r="B26" s="49"/>
      <c r="C26" s="50"/>
      <c r="D26" s="51"/>
      <c r="E26" s="52"/>
      <c r="F26" s="53"/>
      <c r="G26" s="53"/>
      <c r="H26" s="52"/>
      <c r="I26" s="52"/>
      <c r="J26" s="54"/>
    </row>
    <row r="27" spans="2:14" ht="15.75" thickBot="1" x14ac:dyDescent="0.3">
      <c r="B27" s="55"/>
      <c r="C27" s="56" t="s">
        <v>14</v>
      </c>
      <c r="D27" s="57"/>
      <c r="E27" s="58"/>
      <c r="F27" s="59"/>
      <c r="G27" s="59"/>
      <c r="H27" s="58"/>
      <c r="I27" s="60" t="s">
        <v>15</v>
      </c>
      <c r="J27" s="12">
        <f>SUM(J22:J26)</f>
        <v>0</v>
      </c>
    </row>
    <row r="28" spans="2:14" ht="15.75" thickBot="1" x14ac:dyDescent="0.3">
      <c r="B28" s="55"/>
      <c r="C28" s="50"/>
      <c r="D28" s="61"/>
      <c r="E28" s="62"/>
      <c r="F28" s="63"/>
      <c r="G28" s="63"/>
      <c r="H28" s="62"/>
      <c r="I28" s="62"/>
      <c r="J28" s="64"/>
    </row>
    <row r="29" spans="2:14" ht="15.75" thickBot="1" x14ac:dyDescent="0.3">
      <c r="B29" s="65"/>
      <c r="C29" s="25" t="s">
        <v>16</v>
      </c>
      <c r="D29" s="61"/>
      <c r="E29" s="62"/>
      <c r="F29" s="63"/>
      <c r="G29" s="63"/>
      <c r="H29" s="62"/>
      <c r="I29" s="62"/>
      <c r="J29" s="64"/>
    </row>
    <row r="30" spans="2:14" s="278" customFormat="1" x14ac:dyDescent="0.25">
      <c r="B30" s="66"/>
      <c r="C30" s="67"/>
      <c r="D30" s="68"/>
      <c r="E30" s="69"/>
      <c r="F30" s="70"/>
      <c r="G30" s="70"/>
      <c r="H30" s="69"/>
      <c r="I30" s="69"/>
      <c r="J30" s="71"/>
    </row>
    <row r="31" spans="2:14" s="278" customFormat="1" x14ac:dyDescent="0.25">
      <c r="B31" s="73"/>
      <c r="C31" s="74"/>
      <c r="D31" s="75"/>
      <c r="E31" s="76"/>
      <c r="F31" s="77"/>
      <c r="G31" s="77"/>
      <c r="H31" s="76"/>
      <c r="I31" s="37"/>
      <c r="J31" s="38"/>
    </row>
    <row r="32" spans="2:14" s="278" customFormat="1" x14ac:dyDescent="0.25">
      <c r="B32" s="73"/>
      <c r="C32" s="74"/>
      <c r="D32" s="75"/>
      <c r="E32" s="76"/>
      <c r="F32" s="77"/>
      <c r="G32" s="77"/>
      <c r="H32" s="76"/>
      <c r="I32" s="37"/>
      <c r="J32" s="38"/>
    </row>
    <row r="33" spans="2:15" s="278" customFormat="1" x14ac:dyDescent="0.25">
      <c r="B33" s="73"/>
      <c r="C33" s="74"/>
      <c r="D33" s="75"/>
      <c r="E33" s="76"/>
      <c r="F33" s="77"/>
      <c r="G33" s="77"/>
      <c r="H33" s="76"/>
      <c r="I33" s="76"/>
      <c r="J33" s="38"/>
    </row>
    <row r="34" spans="2:15" s="278" customFormat="1" x14ac:dyDescent="0.25">
      <c r="B34" s="73"/>
      <c r="C34" s="74"/>
      <c r="D34" s="75"/>
      <c r="E34" s="76"/>
      <c r="F34" s="77"/>
      <c r="G34" s="77"/>
      <c r="H34" s="76"/>
      <c r="I34" s="37"/>
      <c r="J34" s="38"/>
    </row>
    <row r="35" spans="2:15" s="278" customFormat="1" x14ac:dyDescent="0.25">
      <c r="B35" s="73"/>
      <c r="C35" s="74"/>
      <c r="D35" s="75"/>
      <c r="E35" s="76"/>
      <c r="F35" s="77"/>
      <c r="G35" s="77"/>
      <c r="H35" s="76"/>
      <c r="I35" s="37"/>
      <c r="J35" s="38"/>
    </row>
    <row r="36" spans="2:15" x14ac:dyDescent="0.25">
      <c r="B36" s="34"/>
      <c r="C36" s="46"/>
      <c r="D36" s="78"/>
      <c r="E36" s="47"/>
      <c r="F36" s="48"/>
      <c r="G36" s="48"/>
      <c r="H36" s="47"/>
      <c r="I36" s="47"/>
      <c r="J36" s="44"/>
    </row>
    <row r="37" spans="2:15" ht="15.75" thickBot="1" x14ac:dyDescent="0.3">
      <c r="B37" s="49"/>
      <c r="C37" s="50"/>
      <c r="D37" s="79"/>
      <c r="E37" s="80"/>
      <c r="F37" s="81"/>
      <c r="G37" s="81"/>
      <c r="H37" s="80"/>
      <c r="I37" s="43"/>
      <c r="J37" s="82"/>
    </row>
    <row r="38" spans="2:15" ht="15.75" thickBot="1" x14ac:dyDescent="0.3">
      <c r="B38" s="55"/>
      <c r="C38" s="56" t="s">
        <v>17</v>
      </c>
      <c r="D38" s="57"/>
      <c r="E38" s="58"/>
      <c r="F38" s="59"/>
      <c r="G38" s="59"/>
      <c r="H38" s="58"/>
      <c r="I38" s="60" t="s">
        <v>15</v>
      </c>
      <c r="J38" s="12">
        <f>SUM(J30:J37)</f>
        <v>0</v>
      </c>
    </row>
    <row r="39" spans="2:15" ht="15.75" thickBot="1" x14ac:dyDescent="0.3">
      <c r="B39" s="55"/>
      <c r="C39" s="50"/>
      <c r="D39" s="61"/>
      <c r="E39" s="62"/>
      <c r="F39" s="63"/>
      <c r="G39" s="63"/>
      <c r="H39" s="62"/>
      <c r="I39" s="62"/>
      <c r="J39" s="64"/>
    </row>
    <row r="40" spans="2:15" ht="15.75" thickBot="1" x14ac:dyDescent="0.3">
      <c r="B40" s="65"/>
      <c r="C40" s="25" t="s">
        <v>18</v>
      </c>
      <c r="D40" s="61"/>
      <c r="E40" s="62"/>
      <c r="F40" s="63"/>
      <c r="G40" s="63"/>
      <c r="H40" s="62"/>
      <c r="I40" s="62"/>
      <c r="J40" s="64"/>
    </row>
    <row r="41" spans="2:15"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2</v>
      </c>
      <c r="F41" s="236">
        <f>'ANAS 2015'!E3</f>
        <v>42.68</v>
      </c>
      <c r="G41" s="236">
        <v>9.0500000000000007</v>
      </c>
      <c r="H41" s="235">
        <f>F41-G41+G41/4</f>
        <v>35.892499999999998</v>
      </c>
      <c r="I41" s="237">
        <f t="shared" ref="I41:I51" si="0">E41/$I$15</f>
        <v>2</v>
      </c>
      <c r="J41" s="238">
        <f t="shared" ref="J41:J51" si="1">I41*H41</f>
        <v>71.784999999999997</v>
      </c>
    </row>
    <row r="42" spans="2:15"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0.42*2</f>
        <v>0.84</v>
      </c>
      <c r="F42" s="241">
        <f>'ANAS 2015'!E9</f>
        <v>71.98</v>
      </c>
      <c r="G42" s="241">
        <f>'ANAS 2015'!E10</f>
        <v>15.26</v>
      </c>
      <c r="H42" s="240">
        <f>F42-G42+G42/4</f>
        <v>60.535000000000004</v>
      </c>
      <c r="I42" s="242">
        <f t="shared" si="0"/>
        <v>0.84</v>
      </c>
      <c r="J42" s="243">
        <f t="shared" si="1"/>
        <v>50.849400000000003</v>
      </c>
    </row>
    <row r="43" spans="2:15"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40">
        <v>28</v>
      </c>
      <c r="F43" s="246" t="s">
        <v>20</v>
      </c>
      <c r="G43" s="246" t="s">
        <v>20</v>
      </c>
      <c r="H43" s="245">
        <f>'ANAS 2015'!E20</f>
        <v>0.85</v>
      </c>
      <c r="I43" s="242">
        <f t="shared" si="0"/>
        <v>28</v>
      </c>
      <c r="J43" s="243">
        <f t="shared" si="1"/>
        <v>23.8</v>
      </c>
    </row>
    <row r="44" spans="2:15"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19</v>
      </c>
      <c r="F44" s="241">
        <f>'ANAS 2015'!E5</f>
        <v>43.06</v>
      </c>
      <c r="G44" s="241">
        <f>'ANAS 2015'!E6</f>
        <v>9.1300000000000008</v>
      </c>
      <c r="H44" s="240">
        <f>F44-G44+G44/4</f>
        <v>36.212499999999999</v>
      </c>
      <c r="I44" s="242">
        <f t="shared" si="0"/>
        <v>19</v>
      </c>
      <c r="J44" s="243">
        <f t="shared" si="1"/>
        <v>688.03750000000002</v>
      </c>
    </row>
    <row r="45" spans="2:15"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1.215*8</f>
        <v>9.7200000000000006</v>
      </c>
      <c r="F45" s="241">
        <f>'ANAS 2015'!E11</f>
        <v>73.5</v>
      </c>
      <c r="G45" s="241">
        <f>'ANAS 2015'!E12</f>
        <v>15.59</v>
      </c>
      <c r="H45" s="240">
        <f>F45-G45+G45/4</f>
        <v>61.807499999999997</v>
      </c>
      <c r="I45" s="242">
        <f t="shared" si="0"/>
        <v>9.7200000000000006</v>
      </c>
      <c r="J45" s="243">
        <f t="shared" si="1"/>
        <v>600.76890000000003</v>
      </c>
    </row>
    <row r="46" spans="2:15"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0.315*8</f>
        <v>2.52</v>
      </c>
      <c r="F46" s="241">
        <f>'ANAS 2015'!E9</f>
        <v>71.98</v>
      </c>
      <c r="G46" s="241">
        <f>'ANAS 2015'!E10</f>
        <v>15.26</v>
      </c>
      <c r="H46" s="240">
        <f>F46-G46+G46/4</f>
        <v>60.535000000000004</v>
      </c>
      <c r="I46" s="242">
        <f t="shared" si="0"/>
        <v>2.52</v>
      </c>
      <c r="J46" s="243">
        <f t="shared" si="1"/>
        <v>152.54820000000001</v>
      </c>
    </row>
    <row r="47" spans="2:15"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81">
        <f>CEILING((108+36+60+120+96+60+36+108+36+2000)/12,1)</f>
        <v>222</v>
      </c>
      <c r="F47" s="246" t="s">
        <v>20</v>
      </c>
      <c r="G47" s="246" t="s">
        <v>20</v>
      </c>
      <c r="H47" s="240">
        <f>'ANAS 2015'!E18</f>
        <v>0.4</v>
      </c>
      <c r="I47" s="242">
        <f t="shared" si="0"/>
        <v>222</v>
      </c>
      <c r="J47" s="243">
        <f t="shared" si="1"/>
        <v>88.800000000000011</v>
      </c>
      <c r="M47" s="273"/>
      <c r="N47" s="273"/>
      <c r="O47" s="273"/>
    </row>
    <row r="48" spans="2:15"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81">
        <f>1*E41+1*E44+8*2</f>
        <v>37</v>
      </c>
      <c r="F48" s="246" t="s">
        <v>20</v>
      </c>
      <c r="G48" s="246" t="s">
        <v>20</v>
      </c>
      <c r="H48" s="240">
        <f>'ANAS 2015'!E19</f>
        <v>0.25</v>
      </c>
      <c r="I48" s="242">
        <f t="shared" si="0"/>
        <v>37</v>
      </c>
      <c r="J48" s="243">
        <f t="shared" si="1"/>
        <v>9.25</v>
      </c>
    </row>
    <row r="49" spans="2:10"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40">
        <v>2</v>
      </c>
      <c r="F49" s="246" t="s">
        <v>20</v>
      </c>
      <c r="G49" s="246" t="s">
        <v>20</v>
      </c>
      <c r="H49" s="240">
        <f>'ANALISI DI MERCATO'!H5</f>
        <v>37.774421333333336</v>
      </c>
      <c r="I49" s="242">
        <f t="shared" si="0"/>
        <v>2</v>
      </c>
      <c r="J49" s="243">
        <f t="shared" si="1"/>
        <v>75.548842666666673</v>
      </c>
    </row>
    <row r="50" spans="2:10" ht="76.5" x14ac:dyDescent="0.25">
      <c r="B50" s="247" t="str">
        <f>' CPT 2012 agg.2014'!B3</f>
        <v>S.1.01.1.9.c</v>
      </c>
      <c r="C50"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239" t="str">
        <f>' CPT 2012 agg.2014'!D3</f>
        <v xml:space="preserve">cad </v>
      </c>
      <c r="E50" s="240">
        <v>0</v>
      </c>
      <c r="F50" s="241">
        <f>' CPT 2012 agg.2014'!E3</f>
        <v>2.16</v>
      </c>
      <c r="G50" s="241" t="s">
        <v>20</v>
      </c>
      <c r="H50" s="240">
        <f>F50/4</f>
        <v>0.54</v>
      </c>
      <c r="I50" s="242">
        <f t="shared" si="0"/>
        <v>0</v>
      </c>
      <c r="J50" s="243">
        <f t="shared" si="1"/>
        <v>0</v>
      </c>
    </row>
    <row r="51" spans="2:10" ht="90" thickBot="1" x14ac:dyDescent="0.3">
      <c r="B51" s="247" t="str">
        <f>' CPT 2012 agg.2014'!B4</f>
        <v>S.1.01.1.9.e</v>
      </c>
      <c r="C51"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239" t="str">
        <f>' CPT 2012 agg.2014'!D4</f>
        <v xml:space="preserve">cad </v>
      </c>
      <c r="E51" s="240">
        <v>0</v>
      </c>
      <c r="F51" s="241" t="s">
        <v>20</v>
      </c>
      <c r="G51" s="241" t="s">
        <v>20</v>
      </c>
      <c r="H51" s="240">
        <f>' CPT 2012 agg.2014'!E4</f>
        <v>2.38</v>
      </c>
      <c r="I51" s="242">
        <f t="shared" si="0"/>
        <v>0</v>
      </c>
      <c r="J51" s="243">
        <f t="shared" si="1"/>
        <v>0</v>
      </c>
    </row>
    <row r="52" spans="2:10" ht="15.75" thickBot="1" x14ac:dyDescent="0.3">
      <c r="B52" s="55"/>
      <c r="C52" s="56" t="s">
        <v>22</v>
      </c>
      <c r="D52" s="57"/>
      <c r="E52" s="58"/>
      <c r="F52" s="59"/>
      <c r="G52" s="59"/>
      <c r="H52" s="58"/>
      <c r="I52" s="60" t="s">
        <v>15</v>
      </c>
      <c r="J52" s="12">
        <f>SUM(J41:J51)</f>
        <v>1761.3878426666665</v>
      </c>
    </row>
    <row r="53" spans="2:10" ht="15.75" thickBot="1" x14ac:dyDescent="0.3">
      <c r="C53" s="87"/>
      <c r="D53" s="88"/>
      <c r="E53" s="89"/>
      <c r="F53" s="89"/>
      <c r="G53" s="89"/>
      <c r="H53" s="89"/>
      <c r="I53" s="90"/>
      <c r="J53" s="90"/>
    </row>
    <row r="54" spans="2:10" ht="15.75" thickBot="1" x14ac:dyDescent="0.3">
      <c r="C54" s="91"/>
      <c r="D54" s="91"/>
      <c r="E54" s="91"/>
      <c r="F54" s="91"/>
      <c r="G54" s="91"/>
      <c r="H54" s="91" t="s">
        <v>23</v>
      </c>
      <c r="I54" s="92" t="s">
        <v>24</v>
      </c>
      <c r="J54" s="12">
        <f>J52+J38+J27</f>
        <v>1761.3878426666665</v>
      </c>
    </row>
    <row r="56" spans="2:10" x14ac:dyDescent="0.25">
      <c r="B56" s="155" t="s">
        <v>25</v>
      </c>
      <c r="C56" s="156"/>
      <c r="D56" s="157"/>
      <c r="E56" s="1"/>
      <c r="F56" s="1"/>
      <c r="G56" s="1"/>
      <c r="H56" s="1"/>
      <c r="I56" s="1"/>
      <c r="J56" s="1"/>
    </row>
    <row r="57" spans="2:10" ht="15" customHeight="1" x14ac:dyDescent="0.25">
      <c r="B57" s="158" t="s">
        <v>26</v>
      </c>
      <c r="C57" s="375" t="s">
        <v>268</v>
      </c>
      <c r="D57" s="375"/>
      <c r="E57" s="375"/>
      <c r="F57" s="375"/>
      <c r="G57" s="375"/>
      <c r="H57" s="375"/>
      <c r="I57" s="375"/>
      <c r="J57" s="375"/>
    </row>
    <row r="58" spans="2:10" x14ac:dyDescent="0.25">
      <c r="B58" s="158" t="s">
        <v>27</v>
      </c>
      <c r="C58" s="375" t="s">
        <v>269</v>
      </c>
      <c r="D58" s="375"/>
      <c r="E58" s="375"/>
      <c r="F58" s="375"/>
      <c r="G58" s="375"/>
      <c r="H58" s="375"/>
      <c r="I58" s="375"/>
      <c r="J58" s="375"/>
    </row>
    <row r="59" spans="2:10" ht="30" customHeight="1" x14ac:dyDescent="0.25">
      <c r="B59" s="158" t="s">
        <v>28</v>
      </c>
      <c r="C59" s="375" t="s">
        <v>160</v>
      </c>
      <c r="D59" s="375"/>
      <c r="E59" s="375"/>
      <c r="F59" s="375"/>
      <c r="G59" s="375"/>
      <c r="H59" s="375"/>
      <c r="I59" s="375"/>
      <c r="J59" s="375"/>
    </row>
    <row r="60" spans="2:10" x14ac:dyDescent="0.25">
      <c r="C60" s="93"/>
    </row>
  </sheetData>
  <mergeCells count="5">
    <mergeCell ref="B2:B3"/>
    <mergeCell ref="C2:F13"/>
    <mergeCell ref="C57:J57"/>
    <mergeCell ref="C58:J58"/>
    <mergeCell ref="C59:J59"/>
  </mergeCells>
  <pageMargins left="0.7" right="0.7" top="0.75" bottom="0.75" header="0.3" footer="0.3"/>
  <pageSetup paperSize="9" scale="4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4"/>
  <sheetViews>
    <sheetView zoomScale="70" zoomScaleNormal="70" workbookViewId="0">
      <pane ySplit="2" topLeftCell="A9" activePane="bottomLeft" state="frozen"/>
      <selection activeCell="AB21" sqref="AB21:AF21"/>
      <selection pane="bottomLeft" activeCell="G41" sqref="G41"/>
    </sheetView>
  </sheetViews>
  <sheetFormatPr defaultRowHeight="15" x14ac:dyDescent="0.25"/>
  <cols>
    <col min="1" max="1" width="3.7109375" style="184" customWidth="1"/>
    <col min="2" max="2" width="18.7109375" customWidth="1"/>
    <col min="3" max="3" width="100.7109375" style="199" customWidth="1"/>
    <col min="4" max="4" width="10.7109375" style="210" customWidth="1"/>
    <col min="5" max="5" width="10.7109375" style="211" customWidth="1"/>
    <col min="6" max="6" width="18.28515625" style="210" customWidth="1"/>
  </cols>
  <sheetData>
    <row r="1" spans="2:6" ht="15.75" thickBot="1" x14ac:dyDescent="0.3"/>
    <row r="2" spans="2:6" s="184" customFormat="1" ht="15.75" thickBot="1" x14ac:dyDescent="0.3">
      <c r="B2" s="189" t="s">
        <v>96</v>
      </c>
      <c r="C2" s="189" t="s">
        <v>40</v>
      </c>
      <c r="D2" s="212" t="s">
        <v>4</v>
      </c>
      <c r="E2" s="213" t="s">
        <v>6</v>
      </c>
      <c r="F2" s="214" t="s">
        <v>25</v>
      </c>
    </row>
    <row r="3" spans="2:6" ht="195" x14ac:dyDescent="0.25">
      <c r="B3" s="182" t="s">
        <v>32</v>
      </c>
      <c r="C3" s="200" t="s">
        <v>117</v>
      </c>
      <c r="D3" s="183" t="s">
        <v>104</v>
      </c>
      <c r="E3" s="215">
        <v>42.68</v>
      </c>
      <c r="F3" s="216"/>
    </row>
    <row r="4" spans="2:6" ht="195" x14ac:dyDescent="0.25">
      <c r="B4" s="202" t="s">
        <v>105</v>
      </c>
      <c r="C4" s="203" t="s">
        <v>118</v>
      </c>
      <c r="D4" s="217" t="s">
        <v>104</v>
      </c>
      <c r="E4" s="218">
        <v>9.0500000000000007</v>
      </c>
      <c r="F4" s="219"/>
    </row>
    <row r="5" spans="2:6" ht="195" x14ac:dyDescent="0.25">
      <c r="B5" s="202" t="s">
        <v>106</v>
      </c>
      <c r="C5" s="203" t="s">
        <v>119</v>
      </c>
      <c r="D5" s="217" t="s">
        <v>104</v>
      </c>
      <c r="E5" s="218">
        <v>43.06</v>
      </c>
      <c r="F5" s="219"/>
    </row>
    <row r="6" spans="2:6" ht="195" x14ac:dyDescent="0.25">
      <c r="B6" s="202" t="s">
        <v>107</v>
      </c>
      <c r="C6" s="203" t="s">
        <v>120</v>
      </c>
      <c r="D6" s="217" t="s">
        <v>104</v>
      </c>
      <c r="E6" s="218">
        <v>9.1300000000000008</v>
      </c>
      <c r="F6" s="219"/>
    </row>
    <row r="7" spans="2:6" ht="195" x14ac:dyDescent="0.25">
      <c r="B7" s="202" t="s">
        <v>108</v>
      </c>
      <c r="C7" s="203" t="s">
        <v>121</v>
      </c>
      <c r="D7" s="217" t="s">
        <v>109</v>
      </c>
      <c r="E7" s="218">
        <v>64.91</v>
      </c>
      <c r="F7" s="219"/>
    </row>
    <row r="8" spans="2:6" ht="195" x14ac:dyDescent="0.25">
      <c r="B8" s="202" t="s">
        <v>110</v>
      </c>
      <c r="C8" s="203" t="s">
        <v>122</v>
      </c>
      <c r="D8" s="217" t="s">
        <v>109</v>
      </c>
      <c r="E8" s="218">
        <v>13.77</v>
      </c>
      <c r="F8" s="219"/>
    </row>
    <row r="9" spans="2:6" ht="195" x14ac:dyDescent="0.25">
      <c r="B9" s="202" t="s">
        <v>111</v>
      </c>
      <c r="C9" s="203" t="s">
        <v>123</v>
      </c>
      <c r="D9" s="217" t="s">
        <v>109</v>
      </c>
      <c r="E9" s="218">
        <v>71.98</v>
      </c>
      <c r="F9" s="219"/>
    </row>
    <row r="10" spans="2:6" ht="195" x14ac:dyDescent="0.25">
      <c r="B10" s="202" t="s">
        <v>112</v>
      </c>
      <c r="C10" s="203" t="s">
        <v>124</v>
      </c>
      <c r="D10" s="217" t="s">
        <v>109</v>
      </c>
      <c r="E10" s="218">
        <v>15.26</v>
      </c>
      <c r="F10" s="219"/>
    </row>
    <row r="11" spans="2:6" ht="195" x14ac:dyDescent="0.25">
      <c r="B11" s="202" t="s">
        <v>113</v>
      </c>
      <c r="C11" s="203" t="s">
        <v>125</v>
      </c>
      <c r="D11" s="217" t="s">
        <v>109</v>
      </c>
      <c r="E11" s="218">
        <v>73.5</v>
      </c>
      <c r="F11" s="219"/>
    </row>
    <row r="12" spans="2:6" ht="195" x14ac:dyDescent="0.25">
      <c r="B12" s="202" t="s">
        <v>114</v>
      </c>
      <c r="C12" s="203" t="s">
        <v>126</v>
      </c>
      <c r="D12" s="217" t="s">
        <v>109</v>
      </c>
      <c r="E12" s="218">
        <v>15.59</v>
      </c>
      <c r="F12" s="219"/>
    </row>
    <row r="13" spans="2:6" ht="195" x14ac:dyDescent="0.25">
      <c r="B13" s="202" t="s">
        <v>115</v>
      </c>
      <c r="C13" s="203" t="s">
        <v>127</v>
      </c>
      <c r="D13" s="217" t="s">
        <v>109</v>
      </c>
      <c r="E13" s="218">
        <v>75.3</v>
      </c>
      <c r="F13" s="219"/>
    </row>
    <row r="14" spans="2:6" ht="195" x14ac:dyDescent="0.25">
      <c r="B14" s="202" t="s">
        <v>116</v>
      </c>
      <c r="C14" s="203" t="s">
        <v>128</v>
      </c>
      <c r="D14" s="217" t="s">
        <v>109</v>
      </c>
      <c r="E14" s="218">
        <v>15.97</v>
      </c>
      <c r="F14" s="219"/>
    </row>
    <row r="15" spans="2:6" s="184" customFormat="1" ht="195" x14ac:dyDescent="0.25">
      <c r="B15" s="182" t="s">
        <v>129</v>
      </c>
      <c r="C15" s="200" t="s">
        <v>134</v>
      </c>
      <c r="D15" s="183" t="s">
        <v>104</v>
      </c>
      <c r="E15" s="215">
        <v>0.2</v>
      </c>
      <c r="F15" s="219"/>
    </row>
    <row r="16" spans="2:6" s="184" customFormat="1" ht="195" x14ac:dyDescent="0.25">
      <c r="B16" s="202" t="s">
        <v>130</v>
      </c>
      <c r="C16" s="203" t="s">
        <v>135</v>
      </c>
      <c r="D16" s="217" t="s">
        <v>104</v>
      </c>
      <c r="E16" s="218">
        <v>0.35</v>
      </c>
      <c r="F16" s="219"/>
    </row>
    <row r="17" spans="2:9" s="184" customFormat="1" ht="195" x14ac:dyDescent="0.25">
      <c r="B17" s="202" t="s">
        <v>131</v>
      </c>
      <c r="C17" s="203" t="s">
        <v>136</v>
      </c>
      <c r="D17" s="217" t="s">
        <v>104</v>
      </c>
      <c r="E17" s="218">
        <v>0.7</v>
      </c>
      <c r="F17" s="219"/>
    </row>
    <row r="18" spans="2:9" s="184" customFormat="1" ht="180" x14ac:dyDescent="0.25">
      <c r="B18" s="202" t="s">
        <v>132</v>
      </c>
      <c r="C18" s="203" t="s">
        <v>133</v>
      </c>
      <c r="D18" s="217" t="s">
        <v>104</v>
      </c>
      <c r="E18" s="218">
        <v>0.4</v>
      </c>
      <c r="F18" s="219"/>
    </row>
    <row r="19" spans="2:9" ht="150" x14ac:dyDescent="0.25">
      <c r="B19" s="202" t="s">
        <v>137</v>
      </c>
      <c r="C19" s="203" t="s">
        <v>138</v>
      </c>
      <c r="D19" s="217" t="s">
        <v>104</v>
      </c>
      <c r="E19" s="218">
        <v>0.25</v>
      </c>
      <c r="F19" s="219"/>
    </row>
    <row r="20" spans="2:9" ht="135" x14ac:dyDescent="0.25">
      <c r="B20" s="202" t="s">
        <v>139</v>
      </c>
      <c r="C20" s="203" t="s">
        <v>140</v>
      </c>
      <c r="D20" s="217" t="s">
        <v>104</v>
      </c>
      <c r="E20" s="218">
        <v>0.85</v>
      </c>
      <c r="F20" s="219"/>
    </row>
    <row r="21" spans="2:9" ht="210" x14ac:dyDescent="0.25">
      <c r="B21" s="182" t="s">
        <v>33</v>
      </c>
      <c r="C21" s="200" t="s">
        <v>143</v>
      </c>
      <c r="D21" s="183" t="s">
        <v>141</v>
      </c>
      <c r="E21" s="215">
        <v>0.4</v>
      </c>
      <c r="F21" s="219"/>
    </row>
    <row r="22" spans="2:9" ht="75" x14ac:dyDescent="0.25">
      <c r="B22" s="202" t="s">
        <v>142</v>
      </c>
      <c r="C22" s="203" t="s">
        <v>144</v>
      </c>
      <c r="D22" s="217" t="s">
        <v>141</v>
      </c>
      <c r="E22" s="218">
        <v>1.8</v>
      </c>
      <c r="F22" s="219"/>
    </row>
    <row r="23" spans="2:9" x14ac:dyDescent="0.25">
      <c r="B23" s="202" t="s">
        <v>34</v>
      </c>
      <c r="C23" s="205" t="s">
        <v>145</v>
      </c>
      <c r="D23" s="217" t="s">
        <v>36</v>
      </c>
      <c r="E23" s="218">
        <f>18.89+(18.89*0.13)+((18.89+(18.89*0.13))*0.1)</f>
        <v>23.480270000000001</v>
      </c>
      <c r="F23" s="219" t="s">
        <v>146</v>
      </c>
    </row>
    <row r="24" spans="2:9" ht="60" x14ac:dyDescent="0.25">
      <c r="B24" s="202" t="s">
        <v>147</v>
      </c>
      <c r="C24" s="209" t="s">
        <v>148</v>
      </c>
      <c r="D24" s="217" t="s">
        <v>36</v>
      </c>
      <c r="E24" s="220">
        <f>60.86+(60.86*0.13)+((60.86+(60.86*0.13))*0.1)</f>
        <v>75.648979999999995</v>
      </c>
      <c r="F24" s="219" t="s">
        <v>146</v>
      </c>
      <c r="I24" s="24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N53"/>
  <sheetViews>
    <sheetView view="pageBreakPreview" topLeftCell="A25" zoomScale="85" zoomScaleNormal="85" zoomScaleSheetLayoutView="85" workbookViewId="0">
      <selection activeCell="C50" sqref="C50"/>
    </sheetView>
  </sheetViews>
  <sheetFormatPr defaultRowHeight="15" x14ac:dyDescent="0.25"/>
  <cols>
    <col min="1" max="1" width="3.7109375" style="280" customWidth="1"/>
    <col min="2" max="2" width="15.7109375" style="280" customWidth="1"/>
    <col min="3" max="3" width="80.7109375" style="280" customWidth="1"/>
    <col min="4" max="4" width="8.7109375" style="6" customWidth="1"/>
    <col min="5" max="5" width="9.85546875" style="112" customWidth="1"/>
    <col min="6" max="9" width="10.7109375" style="112" customWidth="1"/>
    <col min="10" max="10" width="3.7109375" style="280" customWidth="1"/>
    <col min="11" max="257" width="9.140625" style="280"/>
    <col min="258" max="258" width="13.7109375" style="280" customWidth="1"/>
    <col min="259" max="259" width="42.7109375" style="280" bestFit="1" customWidth="1"/>
    <col min="260" max="260" width="8.7109375" style="280" customWidth="1"/>
    <col min="261" max="261" width="9.85546875" style="280" customWidth="1"/>
    <col min="262" max="265" width="10.7109375" style="280" customWidth="1"/>
    <col min="266" max="266" width="3.7109375" style="280" customWidth="1"/>
    <col min="267" max="513" width="9.140625" style="280"/>
    <col min="514" max="514" width="13.7109375" style="280" customWidth="1"/>
    <col min="515" max="515" width="42.7109375" style="280" bestFit="1" customWidth="1"/>
    <col min="516" max="516" width="8.7109375" style="280" customWidth="1"/>
    <col min="517" max="517" width="9.85546875" style="280" customWidth="1"/>
    <col min="518" max="521" width="10.7109375" style="280" customWidth="1"/>
    <col min="522" max="522" width="3.7109375" style="280" customWidth="1"/>
    <col min="523" max="769" width="9.140625" style="280"/>
    <col min="770" max="770" width="13.7109375" style="280" customWidth="1"/>
    <col min="771" max="771" width="42.7109375" style="280" bestFit="1" customWidth="1"/>
    <col min="772" max="772" width="8.7109375" style="280" customWidth="1"/>
    <col min="773" max="773" width="9.85546875" style="280" customWidth="1"/>
    <col min="774" max="777" width="10.7109375" style="280" customWidth="1"/>
    <col min="778" max="778" width="3.7109375" style="280" customWidth="1"/>
    <col min="779" max="1025" width="9.140625" style="280"/>
    <col min="1026" max="1026" width="13.7109375" style="280" customWidth="1"/>
    <col min="1027" max="1027" width="42.7109375" style="280" bestFit="1" customWidth="1"/>
    <col min="1028" max="1028" width="8.7109375" style="280" customWidth="1"/>
    <col min="1029" max="1029" width="9.85546875" style="280" customWidth="1"/>
    <col min="1030" max="1033" width="10.7109375" style="280" customWidth="1"/>
    <col min="1034" max="1034" width="3.7109375" style="280" customWidth="1"/>
    <col min="1035" max="1281" width="9.140625" style="280"/>
    <col min="1282" max="1282" width="13.7109375" style="280" customWidth="1"/>
    <col min="1283" max="1283" width="42.7109375" style="280" bestFit="1" customWidth="1"/>
    <col min="1284" max="1284" width="8.7109375" style="280" customWidth="1"/>
    <col min="1285" max="1285" width="9.85546875" style="280" customWidth="1"/>
    <col min="1286" max="1289" width="10.7109375" style="280" customWidth="1"/>
    <col min="1290" max="1290" width="3.7109375" style="280" customWidth="1"/>
    <col min="1291" max="1537" width="9.140625" style="280"/>
    <col min="1538" max="1538" width="13.7109375" style="280" customWidth="1"/>
    <col min="1539" max="1539" width="42.7109375" style="280" bestFit="1" customWidth="1"/>
    <col min="1540" max="1540" width="8.7109375" style="280" customWidth="1"/>
    <col min="1541" max="1541" width="9.85546875" style="280" customWidth="1"/>
    <col min="1542" max="1545" width="10.7109375" style="280" customWidth="1"/>
    <col min="1546" max="1546" width="3.7109375" style="280" customWidth="1"/>
    <col min="1547" max="1793" width="9.140625" style="280"/>
    <col min="1794" max="1794" width="13.7109375" style="280" customWidth="1"/>
    <col min="1795" max="1795" width="42.7109375" style="280" bestFit="1" customWidth="1"/>
    <col min="1796" max="1796" width="8.7109375" style="280" customWidth="1"/>
    <col min="1797" max="1797" width="9.85546875" style="280" customWidth="1"/>
    <col min="1798" max="1801" width="10.7109375" style="280" customWidth="1"/>
    <col min="1802" max="1802" width="3.7109375" style="280" customWidth="1"/>
    <col min="1803" max="2049" width="9.140625" style="280"/>
    <col min="2050" max="2050" width="13.7109375" style="280" customWidth="1"/>
    <col min="2051" max="2051" width="42.7109375" style="280" bestFit="1" customWidth="1"/>
    <col min="2052" max="2052" width="8.7109375" style="280" customWidth="1"/>
    <col min="2053" max="2053" width="9.85546875" style="280" customWidth="1"/>
    <col min="2054" max="2057" width="10.7109375" style="280" customWidth="1"/>
    <col min="2058" max="2058" width="3.7109375" style="280" customWidth="1"/>
    <col min="2059" max="2305" width="9.140625" style="280"/>
    <col min="2306" max="2306" width="13.7109375" style="280" customWidth="1"/>
    <col min="2307" max="2307" width="42.7109375" style="280" bestFit="1" customWidth="1"/>
    <col min="2308" max="2308" width="8.7109375" style="280" customWidth="1"/>
    <col min="2309" max="2309" width="9.85546875" style="280" customWidth="1"/>
    <col min="2310" max="2313" width="10.7109375" style="280" customWidth="1"/>
    <col min="2314" max="2314" width="3.7109375" style="280" customWidth="1"/>
    <col min="2315" max="2561" width="9.140625" style="280"/>
    <col min="2562" max="2562" width="13.7109375" style="280" customWidth="1"/>
    <col min="2563" max="2563" width="42.7109375" style="280" bestFit="1" customWidth="1"/>
    <col min="2564" max="2564" width="8.7109375" style="280" customWidth="1"/>
    <col min="2565" max="2565" width="9.85546875" style="280" customWidth="1"/>
    <col min="2566" max="2569" width="10.7109375" style="280" customWidth="1"/>
    <col min="2570" max="2570" width="3.7109375" style="280" customWidth="1"/>
    <col min="2571" max="2817" width="9.140625" style="280"/>
    <col min="2818" max="2818" width="13.7109375" style="280" customWidth="1"/>
    <col min="2819" max="2819" width="42.7109375" style="280" bestFit="1" customWidth="1"/>
    <col min="2820" max="2820" width="8.7109375" style="280" customWidth="1"/>
    <col min="2821" max="2821" width="9.85546875" style="280" customWidth="1"/>
    <col min="2822" max="2825" width="10.7109375" style="280" customWidth="1"/>
    <col min="2826" max="2826" width="3.7109375" style="280" customWidth="1"/>
    <col min="2827" max="3073" width="9.140625" style="280"/>
    <col min="3074" max="3074" width="13.7109375" style="280" customWidth="1"/>
    <col min="3075" max="3075" width="42.7109375" style="280" bestFit="1" customWidth="1"/>
    <col min="3076" max="3076" width="8.7109375" style="280" customWidth="1"/>
    <col min="3077" max="3077" width="9.85546875" style="280" customWidth="1"/>
    <col min="3078" max="3081" width="10.7109375" style="280" customWidth="1"/>
    <col min="3082" max="3082" width="3.7109375" style="280" customWidth="1"/>
    <col min="3083" max="3329" width="9.140625" style="280"/>
    <col min="3330" max="3330" width="13.7109375" style="280" customWidth="1"/>
    <col min="3331" max="3331" width="42.7109375" style="280" bestFit="1" customWidth="1"/>
    <col min="3332" max="3332" width="8.7109375" style="280" customWidth="1"/>
    <col min="3333" max="3333" width="9.85546875" style="280" customWidth="1"/>
    <col min="3334" max="3337" width="10.7109375" style="280" customWidth="1"/>
    <col min="3338" max="3338" width="3.7109375" style="280" customWidth="1"/>
    <col min="3339" max="3585" width="9.140625" style="280"/>
    <col min="3586" max="3586" width="13.7109375" style="280" customWidth="1"/>
    <col min="3587" max="3587" width="42.7109375" style="280" bestFit="1" customWidth="1"/>
    <col min="3588" max="3588" width="8.7109375" style="280" customWidth="1"/>
    <col min="3589" max="3589" width="9.85546875" style="280" customWidth="1"/>
    <col min="3590" max="3593" width="10.7109375" style="280" customWidth="1"/>
    <col min="3594" max="3594" width="3.7109375" style="280" customWidth="1"/>
    <col min="3595" max="3841" width="9.140625" style="280"/>
    <col min="3842" max="3842" width="13.7109375" style="280" customWidth="1"/>
    <col min="3843" max="3843" width="42.7109375" style="280" bestFit="1" customWidth="1"/>
    <col min="3844" max="3844" width="8.7109375" style="280" customWidth="1"/>
    <col min="3845" max="3845" width="9.85546875" style="280" customWidth="1"/>
    <col min="3846" max="3849" width="10.7109375" style="280" customWidth="1"/>
    <col min="3850" max="3850" width="3.7109375" style="280" customWidth="1"/>
    <col min="3851" max="4097" width="9.140625" style="280"/>
    <col min="4098" max="4098" width="13.7109375" style="280" customWidth="1"/>
    <col min="4099" max="4099" width="42.7109375" style="280" bestFit="1" customWidth="1"/>
    <col min="4100" max="4100" width="8.7109375" style="280" customWidth="1"/>
    <col min="4101" max="4101" width="9.85546875" style="280" customWidth="1"/>
    <col min="4102" max="4105" width="10.7109375" style="280" customWidth="1"/>
    <col min="4106" max="4106" width="3.7109375" style="280" customWidth="1"/>
    <col min="4107" max="4353" width="9.140625" style="280"/>
    <col min="4354" max="4354" width="13.7109375" style="280" customWidth="1"/>
    <col min="4355" max="4355" width="42.7109375" style="280" bestFit="1" customWidth="1"/>
    <col min="4356" max="4356" width="8.7109375" style="280" customWidth="1"/>
    <col min="4357" max="4357" width="9.85546875" style="280" customWidth="1"/>
    <col min="4358" max="4361" width="10.7109375" style="280" customWidth="1"/>
    <col min="4362" max="4362" width="3.7109375" style="280" customWidth="1"/>
    <col min="4363" max="4609" width="9.140625" style="280"/>
    <col min="4610" max="4610" width="13.7109375" style="280" customWidth="1"/>
    <col min="4611" max="4611" width="42.7109375" style="280" bestFit="1" customWidth="1"/>
    <col min="4612" max="4612" width="8.7109375" style="280" customWidth="1"/>
    <col min="4613" max="4613" width="9.85546875" style="280" customWidth="1"/>
    <col min="4614" max="4617" width="10.7109375" style="280" customWidth="1"/>
    <col min="4618" max="4618" width="3.7109375" style="280" customWidth="1"/>
    <col min="4619" max="4865" width="9.140625" style="280"/>
    <col min="4866" max="4866" width="13.7109375" style="280" customWidth="1"/>
    <col min="4867" max="4867" width="42.7109375" style="280" bestFit="1" customWidth="1"/>
    <col min="4868" max="4868" width="8.7109375" style="280" customWidth="1"/>
    <col min="4869" max="4869" width="9.85546875" style="280" customWidth="1"/>
    <col min="4870" max="4873" width="10.7109375" style="280" customWidth="1"/>
    <col min="4874" max="4874" width="3.7109375" style="280" customWidth="1"/>
    <col min="4875" max="5121" width="9.140625" style="280"/>
    <col min="5122" max="5122" width="13.7109375" style="280" customWidth="1"/>
    <col min="5123" max="5123" width="42.7109375" style="280" bestFit="1" customWidth="1"/>
    <col min="5124" max="5124" width="8.7109375" style="280" customWidth="1"/>
    <col min="5125" max="5125" width="9.85546875" style="280" customWidth="1"/>
    <col min="5126" max="5129" width="10.7109375" style="280" customWidth="1"/>
    <col min="5130" max="5130" width="3.7109375" style="280" customWidth="1"/>
    <col min="5131" max="5377" width="9.140625" style="280"/>
    <col min="5378" max="5378" width="13.7109375" style="280" customWidth="1"/>
    <col min="5379" max="5379" width="42.7109375" style="280" bestFit="1" customWidth="1"/>
    <col min="5380" max="5380" width="8.7109375" style="280" customWidth="1"/>
    <col min="5381" max="5381" width="9.85546875" style="280" customWidth="1"/>
    <col min="5382" max="5385" width="10.7109375" style="280" customWidth="1"/>
    <col min="5386" max="5386" width="3.7109375" style="280" customWidth="1"/>
    <col min="5387" max="5633" width="9.140625" style="280"/>
    <col min="5634" max="5634" width="13.7109375" style="280" customWidth="1"/>
    <col min="5635" max="5635" width="42.7109375" style="280" bestFit="1" customWidth="1"/>
    <col min="5636" max="5636" width="8.7109375" style="280" customWidth="1"/>
    <col min="5637" max="5637" width="9.85546875" style="280" customWidth="1"/>
    <col min="5638" max="5641" width="10.7109375" style="280" customWidth="1"/>
    <col min="5642" max="5642" width="3.7109375" style="280" customWidth="1"/>
    <col min="5643" max="5889" width="9.140625" style="280"/>
    <col min="5890" max="5890" width="13.7109375" style="280" customWidth="1"/>
    <col min="5891" max="5891" width="42.7109375" style="280" bestFit="1" customWidth="1"/>
    <col min="5892" max="5892" width="8.7109375" style="280" customWidth="1"/>
    <col min="5893" max="5893" width="9.85546875" style="280" customWidth="1"/>
    <col min="5894" max="5897" width="10.7109375" style="280" customWidth="1"/>
    <col min="5898" max="5898" width="3.7109375" style="280" customWidth="1"/>
    <col min="5899" max="6145" width="9.140625" style="280"/>
    <col min="6146" max="6146" width="13.7109375" style="280" customWidth="1"/>
    <col min="6147" max="6147" width="42.7109375" style="280" bestFit="1" customWidth="1"/>
    <col min="6148" max="6148" width="8.7109375" style="280" customWidth="1"/>
    <col min="6149" max="6149" width="9.85546875" style="280" customWidth="1"/>
    <col min="6150" max="6153" width="10.7109375" style="280" customWidth="1"/>
    <col min="6154" max="6154" width="3.7109375" style="280" customWidth="1"/>
    <col min="6155" max="6401" width="9.140625" style="280"/>
    <col min="6402" max="6402" width="13.7109375" style="280" customWidth="1"/>
    <col min="6403" max="6403" width="42.7109375" style="280" bestFit="1" customWidth="1"/>
    <col min="6404" max="6404" width="8.7109375" style="280" customWidth="1"/>
    <col min="6405" max="6405" width="9.85546875" style="280" customWidth="1"/>
    <col min="6406" max="6409" width="10.7109375" style="280" customWidth="1"/>
    <col min="6410" max="6410" width="3.7109375" style="280" customWidth="1"/>
    <col min="6411" max="6657" width="9.140625" style="280"/>
    <col min="6658" max="6658" width="13.7109375" style="280" customWidth="1"/>
    <col min="6659" max="6659" width="42.7109375" style="280" bestFit="1" customWidth="1"/>
    <col min="6660" max="6660" width="8.7109375" style="280" customWidth="1"/>
    <col min="6661" max="6661" width="9.85546875" style="280" customWidth="1"/>
    <col min="6662" max="6665" width="10.7109375" style="280" customWidth="1"/>
    <col min="6666" max="6666" width="3.7109375" style="280" customWidth="1"/>
    <col min="6667" max="6913" width="9.140625" style="280"/>
    <col min="6914" max="6914" width="13.7109375" style="280" customWidth="1"/>
    <col min="6915" max="6915" width="42.7109375" style="280" bestFit="1" customWidth="1"/>
    <col min="6916" max="6916" width="8.7109375" style="280" customWidth="1"/>
    <col min="6917" max="6917" width="9.85546875" style="280" customWidth="1"/>
    <col min="6918" max="6921" width="10.7109375" style="280" customWidth="1"/>
    <col min="6922" max="6922" width="3.7109375" style="280" customWidth="1"/>
    <col min="6923" max="7169" width="9.140625" style="280"/>
    <col min="7170" max="7170" width="13.7109375" style="280" customWidth="1"/>
    <col min="7171" max="7171" width="42.7109375" style="280" bestFit="1" customWidth="1"/>
    <col min="7172" max="7172" width="8.7109375" style="280" customWidth="1"/>
    <col min="7173" max="7173" width="9.85546875" style="280" customWidth="1"/>
    <col min="7174" max="7177" width="10.7109375" style="280" customWidth="1"/>
    <col min="7178" max="7178" width="3.7109375" style="280" customWidth="1"/>
    <col min="7179" max="7425" width="9.140625" style="280"/>
    <col min="7426" max="7426" width="13.7109375" style="280" customWidth="1"/>
    <col min="7427" max="7427" width="42.7109375" style="280" bestFit="1" customWidth="1"/>
    <col min="7428" max="7428" width="8.7109375" style="280" customWidth="1"/>
    <col min="7429" max="7429" width="9.85546875" style="280" customWidth="1"/>
    <col min="7430" max="7433" width="10.7109375" style="280" customWidth="1"/>
    <col min="7434" max="7434" width="3.7109375" style="280" customWidth="1"/>
    <col min="7435" max="7681" width="9.140625" style="280"/>
    <col min="7682" max="7682" width="13.7109375" style="280" customWidth="1"/>
    <col min="7683" max="7683" width="42.7109375" style="280" bestFit="1" customWidth="1"/>
    <col min="7684" max="7684" width="8.7109375" style="280" customWidth="1"/>
    <col min="7685" max="7685" width="9.85546875" style="280" customWidth="1"/>
    <col min="7686" max="7689" width="10.7109375" style="280" customWidth="1"/>
    <col min="7690" max="7690" width="3.7109375" style="280" customWidth="1"/>
    <col min="7691" max="7937" width="9.140625" style="280"/>
    <col min="7938" max="7938" width="13.7109375" style="280" customWidth="1"/>
    <col min="7939" max="7939" width="42.7109375" style="280" bestFit="1" customWidth="1"/>
    <col min="7940" max="7940" width="8.7109375" style="280" customWidth="1"/>
    <col min="7941" max="7941" width="9.85546875" style="280" customWidth="1"/>
    <col min="7942" max="7945" width="10.7109375" style="280" customWidth="1"/>
    <col min="7946" max="7946" width="3.7109375" style="280" customWidth="1"/>
    <col min="7947" max="8193" width="9.140625" style="280"/>
    <col min="8194" max="8194" width="13.7109375" style="280" customWidth="1"/>
    <col min="8195" max="8195" width="42.7109375" style="280" bestFit="1" customWidth="1"/>
    <col min="8196" max="8196" width="8.7109375" style="280" customWidth="1"/>
    <col min="8197" max="8197" width="9.85546875" style="280" customWidth="1"/>
    <col min="8198" max="8201" width="10.7109375" style="280" customWidth="1"/>
    <col min="8202" max="8202" width="3.7109375" style="280" customWidth="1"/>
    <col min="8203" max="8449" width="9.140625" style="280"/>
    <col min="8450" max="8450" width="13.7109375" style="280" customWidth="1"/>
    <col min="8451" max="8451" width="42.7109375" style="280" bestFit="1" customWidth="1"/>
    <col min="8452" max="8452" width="8.7109375" style="280" customWidth="1"/>
    <col min="8453" max="8453" width="9.85546875" style="280" customWidth="1"/>
    <col min="8454" max="8457" width="10.7109375" style="280" customWidth="1"/>
    <col min="8458" max="8458" width="3.7109375" style="280" customWidth="1"/>
    <col min="8459" max="8705" width="9.140625" style="280"/>
    <col min="8706" max="8706" width="13.7109375" style="280" customWidth="1"/>
    <col min="8707" max="8707" width="42.7109375" style="280" bestFit="1" customWidth="1"/>
    <col min="8708" max="8708" width="8.7109375" style="280" customWidth="1"/>
    <col min="8709" max="8709" width="9.85546875" style="280" customWidth="1"/>
    <col min="8710" max="8713" width="10.7109375" style="280" customWidth="1"/>
    <col min="8714" max="8714" width="3.7109375" style="280" customWidth="1"/>
    <col min="8715" max="8961" width="9.140625" style="280"/>
    <col min="8962" max="8962" width="13.7109375" style="280" customWidth="1"/>
    <col min="8963" max="8963" width="42.7109375" style="280" bestFit="1" customWidth="1"/>
    <col min="8964" max="8964" width="8.7109375" style="280" customWidth="1"/>
    <col min="8965" max="8965" width="9.85546875" style="280" customWidth="1"/>
    <col min="8966" max="8969" width="10.7109375" style="280" customWidth="1"/>
    <col min="8970" max="8970" width="3.7109375" style="280" customWidth="1"/>
    <col min="8971" max="9217" width="9.140625" style="280"/>
    <col min="9218" max="9218" width="13.7109375" style="280" customWidth="1"/>
    <col min="9219" max="9219" width="42.7109375" style="280" bestFit="1" customWidth="1"/>
    <col min="9220" max="9220" width="8.7109375" style="280" customWidth="1"/>
    <col min="9221" max="9221" width="9.85546875" style="280" customWidth="1"/>
    <col min="9222" max="9225" width="10.7109375" style="280" customWidth="1"/>
    <col min="9226" max="9226" width="3.7109375" style="280" customWidth="1"/>
    <col min="9227" max="9473" width="9.140625" style="280"/>
    <col min="9474" max="9474" width="13.7109375" style="280" customWidth="1"/>
    <col min="9475" max="9475" width="42.7109375" style="280" bestFit="1" customWidth="1"/>
    <col min="9476" max="9476" width="8.7109375" style="280" customWidth="1"/>
    <col min="9477" max="9477" width="9.85546875" style="280" customWidth="1"/>
    <col min="9478" max="9481" width="10.7109375" style="280" customWidth="1"/>
    <col min="9482" max="9482" width="3.7109375" style="280" customWidth="1"/>
    <col min="9483" max="9729" width="9.140625" style="280"/>
    <col min="9730" max="9730" width="13.7109375" style="280" customWidth="1"/>
    <col min="9731" max="9731" width="42.7109375" style="280" bestFit="1" customWidth="1"/>
    <col min="9732" max="9732" width="8.7109375" style="280" customWidth="1"/>
    <col min="9733" max="9733" width="9.85546875" style="280" customWidth="1"/>
    <col min="9734" max="9737" width="10.7109375" style="280" customWidth="1"/>
    <col min="9738" max="9738" width="3.7109375" style="280" customWidth="1"/>
    <col min="9739" max="9985" width="9.140625" style="280"/>
    <col min="9986" max="9986" width="13.7109375" style="280" customWidth="1"/>
    <col min="9987" max="9987" width="42.7109375" style="280" bestFit="1" customWidth="1"/>
    <col min="9988" max="9988" width="8.7109375" style="280" customWidth="1"/>
    <col min="9989" max="9989" width="9.85546875" style="280" customWidth="1"/>
    <col min="9990" max="9993" width="10.7109375" style="280" customWidth="1"/>
    <col min="9994" max="9994" width="3.7109375" style="280" customWidth="1"/>
    <col min="9995" max="10241" width="9.140625" style="280"/>
    <col min="10242" max="10242" width="13.7109375" style="280" customWidth="1"/>
    <col min="10243" max="10243" width="42.7109375" style="280" bestFit="1" customWidth="1"/>
    <col min="10244" max="10244" width="8.7109375" style="280" customWidth="1"/>
    <col min="10245" max="10245" width="9.85546875" style="280" customWidth="1"/>
    <col min="10246" max="10249" width="10.7109375" style="280" customWidth="1"/>
    <col min="10250" max="10250" width="3.7109375" style="280" customWidth="1"/>
    <col min="10251" max="10497" width="9.140625" style="280"/>
    <col min="10498" max="10498" width="13.7109375" style="280" customWidth="1"/>
    <col min="10499" max="10499" width="42.7109375" style="280" bestFit="1" customWidth="1"/>
    <col min="10500" max="10500" width="8.7109375" style="280" customWidth="1"/>
    <col min="10501" max="10501" width="9.85546875" style="280" customWidth="1"/>
    <col min="10502" max="10505" width="10.7109375" style="280" customWidth="1"/>
    <col min="10506" max="10506" width="3.7109375" style="280" customWidth="1"/>
    <col min="10507" max="10753" width="9.140625" style="280"/>
    <col min="10754" max="10754" width="13.7109375" style="280" customWidth="1"/>
    <col min="10755" max="10755" width="42.7109375" style="280" bestFit="1" customWidth="1"/>
    <col min="10756" max="10756" width="8.7109375" style="280" customWidth="1"/>
    <col min="10757" max="10757" width="9.85546875" style="280" customWidth="1"/>
    <col min="10758" max="10761" width="10.7109375" style="280" customWidth="1"/>
    <col min="10762" max="10762" width="3.7109375" style="280" customWidth="1"/>
    <col min="10763" max="11009" width="9.140625" style="280"/>
    <col min="11010" max="11010" width="13.7109375" style="280" customWidth="1"/>
    <col min="11011" max="11011" width="42.7109375" style="280" bestFit="1" customWidth="1"/>
    <col min="11012" max="11012" width="8.7109375" style="280" customWidth="1"/>
    <col min="11013" max="11013" width="9.85546875" style="280" customWidth="1"/>
    <col min="11014" max="11017" width="10.7109375" style="280" customWidth="1"/>
    <col min="11018" max="11018" width="3.7109375" style="280" customWidth="1"/>
    <col min="11019" max="11265" width="9.140625" style="280"/>
    <col min="11266" max="11266" width="13.7109375" style="280" customWidth="1"/>
    <col min="11267" max="11267" width="42.7109375" style="280" bestFit="1" customWidth="1"/>
    <col min="11268" max="11268" width="8.7109375" style="280" customWidth="1"/>
    <col min="11269" max="11269" width="9.85546875" style="280" customWidth="1"/>
    <col min="11270" max="11273" width="10.7109375" style="280" customWidth="1"/>
    <col min="11274" max="11274" width="3.7109375" style="280" customWidth="1"/>
    <col min="11275" max="11521" width="9.140625" style="280"/>
    <col min="11522" max="11522" width="13.7109375" style="280" customWidth="1"/>
    <col min="11523" max="11523" width="42.7109375" style="280" bestFit="1" customWidth="1"/>
    <col min="11524" max="11524" width="8.7109375" style="280" customWidth="1"/>
    <col min="11525" max="11525" width="9.85546875" style="280" customWidth="1"/>
    <col min="11526" max="11529" width="10.7109375" style="280" customWidth="1"/>
    <col min="11530" max="11530" width="3.7109375" style="280" customWidth="1"/>
    <col min="11531" max="11777" width="9.140625" style="280"/>
    <col min="11778" max="11778" width="13.7109375" style="280" customWidth="1"/>
    <col min="11779" max="11779" width="42.7109375" style="280" bestFit="1" customWidth="1"/>
    <col min="11780" max="11780" width="8.7109375" style="280" customWidth="1"/>
    <col min="11781" max="11781" width="9.85546875" style="280" customWidth="1"/>
    <col min="11782" max="11785" width="10.7109375" style="280" customWidth="1"/>
    <col min="11786" max="11786" width="3.7109375" style="280" customWidth="1"/>
    <col min="11787" max="12033" width="9.140625" style="280"/>
    <col min="12034" max="12034" width="13.7109375" style="280" customWidth="1"/>
    <col min="12035" max="12035" width="42.7109375" style="280" bestFit="1" customWidth="1"/>
    <col min="12036" max="12036" width="8.7109375" style="280" customWidth="1"/>
    <col min="12037" max="12037" width="9.85546875" style="280" customWidth="1"/>
    <col min="12038" max="12041" width="10.7109375" style="280" customWidth="1"/>
    <col min="12042" max="12042" width="3.7109375" style="280" customWidth="1"/>
    <col min="12043" max="12289" width="9.140625" style="280"/>
    <col min="12290" max="12290" width="13.7109375" style="280" customWidth="1"/>
    <col min="12291" max="12291" width="42.7109375" style="280" bestFit="1" customWidth="1"/>
    <col min="12292" max="12292" width="8.7109375" style="280" customWidth="1"/>
    <col min="12293" max="12293" width="9.85546875" style="280" customWidth="1"/>
    <col min="12294" max="12297" width="10.7109375" style="280" customWidth="1"/>
    <col min="12298" max="12298" width="3.7109375" style="280" customWidth="1"/>
    <col min="12299" max="12545" width="9.140625" style="280"/>
    <col min="12546" max="12546" width="13.7109375" style="280" customWidth="1"/>
    <col min="12547" max="12547" width="42.7109375" style="280" bestFit="1" customWidth="1"/>
    <col min="12548" max="12548" width="8.7109375" style="280" customWidth="1"/>
    <col min="12549" max="12549" width="9.85546875" style="280" customWidth="1"/>
    <col min="12550" max="12553" width="10.7109375" style="280" customWidth="1"/>
    <col min="12554" max="12554" width="3.7109375" style="280" customWidth="1"/>
    <col min="12555" max="12801" width="9.140625" style="280"/>
    <col min="12802" max="12802" width="13.7109375" style="280" customWidth="1"/>
    <col min="12803" max="12803" width="42.7109375" style="280" bestFit="1" customWidth="1"/>
    <col min="12804" max="12804" width="8.7109375" style="280" customWidth="1"/>
    <col min="12805" max="12805" width="9.85546875" style="280" customWidth="1"/>
    <col min="12806" max="12809" width="10.7109375" style="280" customWidth="1"/>
    <col min="12810" max="12810" width="3.7109375" style="280" customWidth="1"/>
    <col min="12811" max="13057" width="9.140625" style="280"/>
    <col min="13058" max="13058" width="13.7109375" style="280" customWidth="1"/>
    <col min="13059" max="13059" width="42.7109375" style="280" bestFit="1" customWidth="1"/>
    <col min="13060" max="13060" width="8.7109375" style="280" customWidth="1"/>
    <col min="13061" max="13061" width="9.85546875" style="280" customWidth="1"/>
    <col min="13062" max="13065" width="10.7109375" style="280" customWidth="1"/>
    <col min="13066" max="13066" width="3.7109375" style="280" customWidth="1"/>
    <col min="13067" max="13313" width="9.140625" style="280"/>
    <col min="13314" max="13314" width="13.7109375" style="280" customWidth="1"/>
    <col min="13315" max="13315" width="42.7109375" style="280" bestFit="1" customWidth="1"/>
    <col min="13316" max="13316" width="8.7109375" style="280" customWidth="1"/>
    <col min="13317" max="13317" width="9.85546875" style="280" customWidth="1"/>
    <col min="13318" max="13321" width="10.7109375" style="280" customWidth="1"/>
    <col min="13322" max="13322" width="3.7109375" style="280" customWidth="1"/>
    <col min="13323" max="13569" width="9.140625" style="280"/>
    <col min="13570" max="13570" width="13.7109375" style="280" customWidth="1"/>
    <col min="13571" max="13571" width="42.7109375" style="280" bestFit="1" customWidth="1"/>
    <col min="13572" max="13572" width="8.7109375" style="280" customWidth="1"/>
    <col min="13573" max="13573" width="9.85546875" style="280" customWidth="1"/>
    <col min="13574" max="13577" width="10.7109375" style="280" customWidth="1"/>
    <col min="13578" max="13578" width="3.7109375" style="280" customWidth="1"/>
    <col min="13579" max="13825" width="9.140625" style="280"/>
    <col min="13826" max="13826" width="13.7109375" style="280" customWidth="1"/>
    <col min="13827" max="13827" width="42.7109375" style="280" bestFit="1" customWidth="1"/>
    <col min="13828" max="13828" width="8.7109375" style="280" customWidth="1"/>
    <col min="13829" max="13829" width="9.85546875" style="280" customWidth="1"/>
    <col min="13830" max="13833" width="10.7109375" style="280" customWidth="1"/>
    <col min="13834" max="13834" width="3.7109375" style="280" customWidth="1"/>
    <col min="13835" max="14081" width="9.140625" style="280"/>
    <col min="14082" max="14082" width="13.7109375" style="280" customWidth="1"/>
    <col min="14083" max="14083" width="42.7109375" style="280" bestFit="1" customWidth="1"/>
    <col min="14084" max="14084" width="8.7109375" style="280" customWidth="1"/>
    <col min="14085" max="14085" width="9.85546875" style="280" customWidth="1"/>
    <col min="14086" max="14089" width="10.7109375" style="280" customWidth="1"/>
    <col min="14090" max="14090" width="3.7109375" style="280" customWidth="1"/>
    <col min="14091" max="14337" width="9.140625" style="280"/>
    <col min="14338" max="14338" width="13.7109375" style="280" customWidth="1"/>
    <col min="14339" max="14339" width="42.7109375" style="280" bestFit="1" customWidth="1"/>
    <col min="14340" max="14340" width="8.7109375" style="280" customWidth="1"/>
    <col min="14341" max="14341" width="9.85546875" style="280" customWidth="1"/>
    <col min="14342" max="14345" width="10.7109375" style="280" customWidth="1"/>
    <col min="14346" max="14346" width="3.7109375" style="280" customWidth="1"/>
    <col min="14347" max="14593" width="9.140625" style="280"/>
    <col min="14594" max="14594" width="13.7109375" style="280" customWidth="1"/>
    <col min="14595" max="14595" width="42.7109375" style="280" bestFit="1" customWidth="1"/>
    <col min="14596" max="14596" width="8.7109375" style="280" customWidth="1"/>
    <col min="14597" max="14597" width="9.85546875" style="280" customWidth="1"/>
    <col min="14598" max="14601" width="10.7109375" style="280" customWidth="1"/>
    <col min="14602" max="14602" width="3.7109375" style="280" customWidth="1"/>
    <col min="14603" max="14849" width="9.140625" style="280"/>
    <col min="14850" max="14850" width="13.7109375" style="280" customWidth="1"/>
    <col min="14851" max="14851" width="42.7109375" style="280" bestFit="1" customWidth="1"/>
    <col min="14852" max="14852" width="8.7109375" style="280" customWidth="1"/>
    <col min="14853" max="14853" width="9.85546875" style="280" customWidth="1"/>
    <col min="14854" max="14857" width="10.7109375" style="280" customWidth="1"/>
    <col min="14858" max="14858" width="3.7109375" style="280" customWidth="1"/>
    <col min="14859" max="15105" width="9.140625" style="280"/>
    <col min="15106" max="15106" width="13.7109375" style="280" customWidth="1"/>
    <col min="15107" max="15107" width="42.7109375" style="280" bestFit="1" customWidth="1"/>
    <col min="15108" max="15108" width="8.7109375" style="280" customWidth="1"/>
    <col min="15109" max="15109" width="9.85546875" style="280" customWidth="1"/>
    <col min="15110" max="15113" width="10.7109375" style="280" customWidth="1"/>
    <col min="15114" max="15114" width="3.7109375" style="280" customWidth="1"/>
    <col min="15115" max="15361" width="9.140625" style="280"/>
    <col min="15362" max="15362" width="13.7109375" style="280" customWidth="1"/>
    <col min="15363" max="15363" width="42.7109375" style="280" bestFit="1" customWidth="1"/>
    <col min="15364" max="15364" width="8.7109375" style="280" customWidth="1"/>
    <col min="15365" max="15365" width="9.85546875" style="280" customWidth="1"/>
    <col min="15366" max="15369" width="10.7109375" style="280" customWidth="1"/>
    <col min="15370" max="15370" width="3.7109375" style="280" customWidth="1"/>
    <col min="15371" max="15617" width="9.140625" style="280"/>
    <col min="15618" max="15618" width="13.7109375" style="280" customWidth="1"/>
    <col min="15619" max="15619" width="42.7109375" style="280" bestFit="1" customWidth="1"/>
    <col min="15620" max="15620" width="8.7109375" style="280" customWidth="1"/>
    <col min="15621" max="15621" width="9.85546875" style="280" customWidth="1"/>
    <col min="15622" max="15625" width="10.7109375" style="280" customWidth="1"/>
    <col min="15626" max="15626" width="3.7109375" style="280" customWidth="1"/>
    <col min="15627" max="15873" width="9.140625" style="280"/>
    <col min="15874" max="15874" width="13.7109375" style="280" customWidth="1"/>
    <col min="15875" max="15875" width="42.7109375" style="280" bestFit="1" customWidth="1"/>
    <col min="15876" max="15876" width="8.7109375" style="280" customWidth="1"/>
    <col min="15877" max="15877" width="9.85546875" style="280" customWidth="1"/>
    <col min="15878" max="15881" width="10.7109375" style="280" customWidth="1"/>
    <col min="15882" max="15882" width="3.7109375" style="280" customWidth="1"/>
    <col min="15883" max="16129" width="9.140625" style="280"/>
    <col min="16130" max="16130" width="13.7109375" style="280" customWidth="1"/>
    <col min="16131" max="16131" width="42.7109375" style="280" bestFit="1" customWidth="1"/>
    <col min="16132" max="16132" width="8.7109375" style="280" customWidth="1"/>
    <col min="16133" max="16133" width="9.85546875" style="280" customWidth="1"/>
    <col min="16134" max="16137" width="10.7109375" style="280" customWidth="1"/>
    <col min="16138" max="16138" width="3.7109375" style="280" customWidth="1"/>
    <col min="16139" max="16384" width="9.140625" style="280"/>
  </cols>
  <sheetData>
    <row r="1" spans="2:11" ht="15.75" thickBot="1" x14ac:dyDescent="0.3">
      <c r="C1" s="3"/>
      <c r="D1" s="4"/>
    </row>
    <row r="2" spans="2:11" x14ac:dyDescent="0.25">
      <c r="B2" s="376" t="s">
        <v>179</v>
      </c>
      <c r="C2" s="366" t="s">
        <v>281</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78" customFormat="1" x14ac:dyDescent="0.25">
      <c r="B30" s="99"/>
      <c r="C30" s="67"/>
      <c r="D30" s="68"/>
      <c r="E30" s="139"/>
      <c r="F30" s="139"/>
      <c r="G30" s="139"/>
      <c r="H30" s="139"/>
      <c r="I30" s="140"/>
    </row>
    <row r="31" spans="2:14" s="278" customFormat="1" x14ac:dyDescent="0.25">
      <c r="B31" s="74"/>
      <c r="C31" s="74"/>
      <c r="D31" s="75"/>
      <c r="E31" s="142"/>
      <c r="F31" s="142"/>
      <c r="G31" s="142"/>
      <c r="H31" s="124"/>
      <c r="I31" s="125"/>
    </row>
    <row r="32" spans="2:14" s="278" customFormat="1" x14ac:dyDescent="0.25">
      <c r="B32" s="74"/>
      <c r="C32" s="74"/>
      <c r="D32" s="75"/>
      <c r="E32" s="142"/>
      <c r="F32" s="142"/>
      <c r="G32" s="142"/>
      <c r="H32" s="124"/>
      <c r="I32" s="125"/>
    </row>
    <row r="33" spans="2:11" s="278" customFormat="1" x14ac:dyDescent="0.25">
      <c r="B33" s="74"/>
      <c r="C33" s="74"/>
      <c r="D33" s="75"/>
      <c r="E33" s="142"/>
      <c r="F33" s="142"/>
      <c r="G33" s="142"/>
      <c r="H33" s="142"/>
      <c r="I33" s="125"/>
    </row>
    <row r="34" spans="2:11" s="278" customFormat="1" x14ac:dyDescent="0.25">
      <c r="B34" s="74"/>
      <c r="C34" s="74"/>
      <c r="D34" s="75"/>
      <c r="E34" s="142"/>
      <c r="F34" s="142"/>
      <c r="G34" s="142"/>
      <c r="H34" s="124"/>
      <c r="I34" s="125"/>
    </row>
    <row r="35" spans="2:11" s="278"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'BSIC03.a-3C '!E41</f>
        <v>2</v>
      </c>
      <c r="F41" s="250">
        <f>'ANAS 2015'!E4</f>
        <v>9.0500000000000007</v>
      </c>
      <c r="G41" s="249">
        <f t="shared" ref="G41:G46" si="0">F41/4</f>
        <v>2.2625000000000002</v>
      </c>
      <c r="H41" s="251">
        <f t="shared" ref="H41:H46" si="1">E41/$H$15</f>
        <v>2</v>
      </c>
      <c r="I41" s="252">
        <f t="shared" ref="I41:I46" si="2">H41*G41</f>
        <v>4.5250000000000004</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'BSIC03.a-3C '!E42</f>
        <v>0.84</v>
      </c>
      <c r="F42" s="254">
        <f>'ANAS 2015'!E10</f>
        <v>15.26</v>
      </c>
      <c r="G42" s="253">
        <f t="shared" si="0"/>
        <v>3.8149999999999999</v>
      </c>
      <c r="H42" s="255">
        <f t="shared" si="1"/>
        <v>0.84</v>
      </c>
      <c r="I42" s="256">
        <f t="shared" si="2"/>
        <v>3.2045999999999997</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'BSIC03.a-3C '!E44</f>
        <v>19</v>
      </c>
      <c r="F43" s="254">
        <f>'ANAS 2015'!E6</f>
        <v>9.1300000000000008</v>
      </c>
      <c r="G43" s="253">
        <f t="shared" si="0"/>
        <v>2.2825000000000002</v>
      </c>
      <c r="H43" s="255">
        <f t="shared" si="1"/>
        <v>19</v>
      </c>
      <c r="I43" s="256">
        <f t="shared" si="2"/>
        <v>43.367500000000007</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'BSIC03.a-3C '!E45</f>
        <v>9.7200000000000006</v>
      </c>
      <c r="F44" s="254">
        <f>'ANAS 2015'!E12</f>
        <v>15.59</v>
      </c>
      <c r="G44" s="253">
        <f t="shared" si="0"/>
        <v>3.8975</v>
      </c>
      <c r="H44" s="255">
        <f t="shared" si="1"/>
        <v>9.7200000000000006</v>
      </c>
      <c r="I44" s="256">
        <f t="shared" si="2"/>
        <v>37.883700000000005</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'BSIC03.a-3C '!E46</f>
        <v>2.52</v>
      </c>
      <c r="F45" s="254">
        <f>'ANAS 2015'!E10</f>
        <v>15.26</v>
      </c>
      <c r="G45" s="253">
        <f t="shared" si="0"/>
        <v>3.8149999999999999</v>
      </c>
      <c r="H45" s="255">
        <f t="shared" ref="H45" si="3">E45/$H$15</f>
        <v>2.52</v>
      </c>
      <c r="I45" s="256">
        <f t="shared" ref="I45" si="4">H45*G45</f>
        <v>9.6137999999999995</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98.594600000000014</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98.594600000000014</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79"/>
      <c r="K53" s="279"/>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5"/>
  <sheetViews>
    <sheetView view="pageBreakPreview" zoomScale="85" zoomScaleNormal="70" zoomScaleSheetLayoutView="85" workbookViewId="0">
      <selection activeCell="C50" sqref="C50"/>
    </sheetView>
  </sheetViews>
  <sheetFormatPr defaultRowHeight="15" x14ac:dyDescent="0.25"/>
  <cols>
    <col min="1" max="1" width="3.7109375" style="280" customWidth="1"/>
    <col min="2" max="2" width="15.7109375" style="280" customWidth="1"/>
    <col min="3" max="3" width="80.7109375" style="280" customWidth="1"/>
    <col min="4" max="4" width="8.7109375" style="6" customWidth="1"/>
    <col min="5" max="5" width="8.7109375" style="112" customWidth="1"/>
    <col min="6" max="8" width="10.7109375" style="112" customWidth="1"/>
    <col min="9" max="9" width="3.7109375" style="280" customWidth="1"/>
    <col min="10" max="10" width="9.42578125" style="280" bestFit="1" customWidth="1"/>
    <col min="11" max="257" width="9.140625" style="280"/>
    <col min="258" max="258" width="13.7109375" style="280" customWidth="1"/>
    <col min="259" max="259" width="42.7109375" style="280" bestFit="1" customWidth="1"/>
    <col min="260" max="261" width="8.7109375" style="280" customWidth="1"/>
    <col min="262" max="264" width="10.7109375" style="280" customWidth="1"/>
    <col min="265" max="265" width="3.7109375" style="280" customWidth="1"/>
    <col min="266" max="266" width="9.42578125" style="280" bestFit="1" customWidth="1"/>
    <col min="267" max="513" width="9.140625" style="280"/>
    <col min="514" max="514" width="13.7109375" style="280" customWidth="1"/>
    <col min="515" max="515" width="42.7109375" style="280" bestFit="1" customWidth="1"/>
    <col min="516" max="517" width="8.7109375" style="280" customWidth="1"/>
    <col min="518" max="520" width="10.7109375" style="280" customWidth="1"/>
    <col min="521" max="521" width="3.7109375" style="280" customWidth="1"/>
    <col min="522" max="522" width="9.42578125" style="280" bestFit="1" customWidth="1"/>
    <col min="523" max="769" width="9.140625" style="280"/>
    <col min="770" max="770" width="13.7109375" style="280" customWidth="1"/>
    <col min="771" max="771" width="42.7109375" style="280" bestFit="1" customWidth="1"/>
    <col min="772" max="773" width="8.7109375" style="280" customWidth="1"/>
    <col min="774" max="776" width="10.7109375" style="280" customWidth="1"/>
    <col min="777" max="777" width="3.7109375" style="280" customWidth="1"/>
    <col min="778" max="778" width="9.42578125" style="280" bestFit="1" customWidth="1"/>
    <col min="779" max="1025" width="9.140625" style="280"/>
    <col min="1026" max="1026" width="13.7109375" style="280" customWidth="1"/>
    <col min="1027" max="1027" width="42.7109375" style="280" bestFit="1" customWidth="1"/>
    <col min="1028" max="1029" width="8.7109375" style="280" customWidth="1"/>
    <col min="1030" max="1032" width="10.7109375" style="280" customWidth="1"/>
    <col min="1033" max="1033" width="3.7109375" style="280" customWidth="1"/>
    <col min="1034" max="1034" width="9.42578125" style="280" bestFit="1" customWidth="1"/>
    <col min="1035" max="1281" width="9.140625" style="280"/>
    <col min="1282" max="1282" width="13.7109375" style="280" customWidth="1"/>
    <col min="1283" max="1283" width="42.7109375" style="280" bestFit="1" customWidth="1"/>
    <col min="1284" max="1285" width="8.7109375" style="280" customWidth="1"/>
    <col min="1286" max="1288" width="10.7109375" style="280" customWidth="1"/>
    <col min="1289" max="1289" width="3.7109375" style="280" customWidth="1"/>
    <col min="1290" max="1290" width="9.42578125" style="280" bestFit="1" customWidth="1"/>
    <col min="1291" max="1537" width="9.140625" style="280"/>
    <col min="1538" max="1538" width="13.7109375" style="280" customWidth="1"/>
    <col min="1539" max="1539" width="42.7109375" style="280" bestFit="1" customWidth="1"/>
    <col min="1540" max="1541" width="8.7109375" style="280" customWidth="1"/>
    <col min="1542" max="1544" width="10.7109375" style="280" customWidth="1"/>
    <col min="1545" max="1545" width="3.7109375" style="280" customWidth="1"/>
    <col min="1546" max="1546" width="9.42578125" style="280" bestFit="1" customWidth="1"/>
    <col min="1547" max="1793" width="9.140625" style="280"/>
    <col min="1794" max="1794" width="13.7109375" style="280" customWidth="1"/>
    <col min="1795" max="1795" width="42.7109375" style="280" bestFit="1" customWidth="1"/>
    <col min="1796" max="1797" width="8.7109375" style="280" customWidth="1"/>
    <col min="1798" max="1800" width="10.7109375" style="280" customWidth="1"/>
    <col min="1801" max="1801" width="3.7109375" style="280" customWidth="1"/>
    <col min="1802" max="1802" width="9.42578125" style="280" bestFit="1" customWidth="1"/>
    <col min="1803" max="2049" width="9.140625" style="280"/>
    <col min="2050" max="2050" width="13.7109375" style="280" customWidth="1"/>
    <col min="2051" max="2051" width="42.7109375" style="280" bestFit="1" customWidth="1"/>
    <col min="2052" max="2053" width="8.7109375" style="280" customWidth="1"/>
    <col min="2054" max="2056" width="10.7109375" style="280" customWidth="1"/>
    <col min="2057" max="2057" width="3.7109375" style="280" customWidth="1"/>
    <col min="2058" max="2058" width="9.42578125" style="280" bestFit="1" customWidth="1"/>
    <col min="2059" max="2305" width="9.140625" style="280"/>
    <col min="2306" max="2306" width="13.7109375" style="280" customWidth="1"/>
    <col min="2307" max="2307" width="42.7109375" style="280" bestFit="1" customWidth="1"/>
    <col min="2308" max="2309" width="8.7109375" style="280" customWidth="1"/>
    <col min="2310" max="2312" width="10.7109375" style="280" customWidth="1"/>
    <col min="2313" max="2313" width="3.7109375" style="280" customWidth="1"/>
    <col min="2314" max="2314" width="9.42578125" style="280" bestFit="1" customWidth="1"/>
    <col min="2315" max="2561" width="9.140625" style="280"/>
    <col min="2562" max="2562" width="13.7109375" style="280" customWidth="1"/>
    <col min="2563" max="2563" width="42.7109375" style="280" bestFit="1" customWidth="1"/>
    <col min="2564" max="2565" width="8.7109375" style="280" customWidth="1"/>
    <col min="2566" max="2568" width="10.7109375" style="280" customWidth="1"/>
    <col min="2569" max="2569" width="3.7109375" style="280" customWidth="1"/>
    <col min="2570" max="2570" width="9.42578125" style="280" bestFit="1" customWidth="1"/>
    <col min="2571" max="2817" width="9.140625" style="280"/>
    <col min="2818" max="2818" width="13.7109375" style="280" customWidth="1"/>
    <col min="2819" max="2819" width="42.7109375" style="280" bestFit="1" customWidth="1"/>
    <col min="2820" max="2821" width="8.7109375" style="280" customWidth="1"/>
    <col min="2822" max="2824" width="10.7109375" style="280" customWidth="1"/>
    <col min="2825" max="2825" width="3.7109375" style="280" customWidth="1"/>
    <col min="2826" max="2826" width="9.42578125" style="280" bestFit="1" customWidth="1"/>
    <col min="2827" max="3073" width="9.140625" style="280"/>
    <col min="3074" max="3074" width="13.7109375" style="280" customWidth="1"/>
    <col min="3075" max="3075" width="42.7109375" style="280" bestFit="1" customWidth="1"/>
    <col min="3076" max="3077" width="8.7109375" style="280" customWidth="1"/>
    <col min="3078" max="3080" width="10.7109375" style="280" customWidth="1"/>
    <col min="3081" max="3081" width="3.7109375" style="280" customWidth="1"/>
    <col min="3082" max="3082" width="9.42578125" style="280" bestFit="1" customWidth="1"/>
    <col min="3083" max="3329" width="9.140625" style="280"/>
    <col min="3330" max="3330" width="13.7109375" style="280" customWidth="1"/>
    <col min="3331" max="3331" width="42.7109375" style="280" bestFit="1" customWidth="1"/>
    <col min="3332" max="3333" width="8.7109375" style="280" customWidth="1"/>
    <col min="3334" max="3336" width="10.7109375" style="280" customWidth="1"/>
    <col min="3337" max="3337" width="3.7109375" style="280" customWidth="1"/>
    <col min="3338" max="3338" width="9.42578125" style="280" bestFit="1" customWidth="1"/>
    <col min="3339" max="3585" width="9.140625" style="280"/>
    <col min="3586" max="3586" width="13.7109375" style="280" customWidth="1"/>
    <col min="3587" max="3587" width="42.7109375" style="280" bestFit="1" customWidth="1"/>
    <col min="3588" max="3589" width="8.7109375" style="280" customWidth="1"/>
    <col min="3590" max="3592" width="10.7109375" style="280" customWidth="1"/>
    <col min="3593" max="3593" width="3.7109375" style="280" customWidth="1"/>
    <col min="3594" max="3594" width="9.42578125" style="280" bestFit="1" customWidth="1"/>
    <col min="3595" max="3841" width="9.140625" style="280"/>
    <col min="3842" max="3842" width="13.7109375" style="280" customWidth="1"/>
    <col min="3843" max="3843" width="42.7109375" style="280" bestFit="1" customWidth="1"/>
    <col min="3844" max="3845" width="8.7109375" style="280" customWidth="1"/>
    <col min="3846" max="3848" width="10.7109375" style="280" customWidth="1"/>
    <col min="3849" max="3849" width="3.7109375" style="280" customWidth="1"/>
    <col min="3850" max="3850" width="9.42578125" style="280" bestFit="1" customWidth="1"/>
    <col min="3851" max="4097" width="9.140625" style="280"/>
    <col min="4098" max="4098" width="13.7109375" style="280" customWidth="1"/>
    <col min="4099" max="4099" width="42.7109375" style="280" bestFit="1" customWidth="1"/>
    <col min="4100" max="4101" width="8.7109375" style="280" customWidth="1"/>
    <col min="4102" max="4104" width="10.7109375" style="280" customWidth="1"/>
    <col min="4105" max="4105" width="3.7109375" style="280" customWidth="1"/>
    <col min="4106" max="4106" width="9.42578125" style="280" bestFit="1" customWidth="1"/>
    <col min="4107" max="4353" width="9.140625" style="280"/>
    <col min="4354" max="4354" width="13.7109375" style="280" customWidth="1"/>
    <col min="4355" max="4355" width="42.7109375" style="280" bestFit="1" customWidth="1"/>
    <col min="4356" max="4357" width="8.7109375" style="280" customWidth="1"/>
    <col min="4358" max="4360" width="10.7109375" style="280" customWidth="1"/>
    <col min="4361" max="4361" width="3.7109375" style="280" customWidth="1"/>
    <col min="4362" max="4362" width="9.42578125" style="280" bestFit="1" customWidth="1"/>
    <col min="4363" max="4609" width="9.140625" style="280"/>
    <col min="4610" max="4610" width="13.7109375" style="280" customWidth="1"/>
    <col min="4611" max="4611" width="42.7109375" style="280" bestFit="1" customWidth="1"/>
    <col min="4612" max="4613" width="8.7109375" style="280" customWidth="1"/>
    <col min="4614" max="4616" width="10.7109375" style="280" customWidth="1"/>
    <col min="4617" max="4617" width="3.7109375" style="280" customWidth="1"/>
    <col min="4618" max="4618" width="9.42578125" style="280" bestFit="1" customWidth="1"/>
    <col min="4619" max="4865" width="9.140625" style="280"/>
    <col min="4866" max="4866" width="13.7109375" style="280" customWidth="1"/>
    <col min="4867" max="4867" width="42.7109375" style="280" bestFit="1" customWidth="1"/>
    <col min="4868" max="4869" width="8.7109375" style="280" customWidth="1"/>
    <col min="4870" max="4872" width="10.7109375" style="280" customWidth="1"/>
    <col min="4873" max="4873" width="3.7109375" style="280" customWidth="1"/>
    <col min="4874" max="4874" width="9.42578125" style="280" bestFit="1" customWidth="1"/>
    <col min="4875" max="5121" width="9.140625" style="280"/>
    <col min="5122" max="5122" width="13.7109375" style="280" customWidth="1"/>
    <col min="5123" max="5123" width="42.7109375" style="280" bestFit="1" customWidth="1"/>
    <col min="5124" max="5125" width="8.7109375" style="280" customWidth="1"/>
    <col min="5126" max="5128" width="10.7109375" style="280" customWidth="1"/>
    <col min="5129" max="5129" width="3.7109375" style="280" customWidth="1"/>
    <col min="5130" max="5130" width="9.42578125" style="280" bestFit="1" customWidth="1"/>
    <col min="5131" max="5377" width="9.140625" style="280"/>
    <col min="5378" max="5378" width="13.7109375" style="280" customWidth="1"/>
    <col min="5379" max="5379" width="42.7109375" style="280" bestFit="1" customWidth="1"/>
    <col min="5380" max="5381" width="8.7109375" style="280" customWidth="1"/>
    <col min="5382" max="5384" width="10.7109375" style="280" customWidth="1"/>
    <col min="5385" max="5385" width="3.7109375" style="280" customWidth="1"/>
    <col min="5386" max="5386" width="9.42578125" style="280" bestFit="1" customWidth="1"/>
    <col min="5387" max="5633" width="9.140625" style="280"/>
    <col min="5634" max="5634" width="13.7109375" style="280" customWidth="1"/>
    <col min="5635" max="5635" width="42.7109375" style="280" bestFit="1" customWidth="1"/>
    <col min="5636" max="5637" width="8.7109375" style="280" customWidth="1"/>
    <col min="5638" max="5640" width="10.7109375" style="280" customWidth="1"/>
    <col min="5641" max="5641" width="3.7109375" style="280" customWidth="1"/>
    <col min="5642" max="5642" width="9.42578125" style="280" bestFit="1" customWidth="1"/>
    <col min="5643" max="5889" width="9.140625" style="280"/>
    <col min="5890" max="5890" width="13.7109375" style="280" customWidth="1"/>
    <col min="5891" max="5891" width="42.7109375" style="280" bestFit="1" customWidth="1"/>
    <col min="5892" max="5893" width="8.7109375" style="280" customWidth="1"/>
    <col min="5894" max="5896" width="10.7109375" style="280" customWidth="1"/>
    <col min="5897" max="5897" width="3.7109375" style="280" customWidth="1"/>
    <col min="5898" max="5898" width="9.42578125" style="280" bestFit="1" customWidth="1"/>
    <col min="5899" max="6145" width="9.140625" style="280"/>
    <col min="6146" max="6146" width="13.7109375" style="280" customWidth="1"/>
    <col min="6147" max="6147" width="42.7109375" style="280" bestFit="1" customWidth="1"/>
    <col min="6148" max="6149" width="8.7109375" style="280" customWidth="1"/>
    <col min="6150" max="6152" width="10.7109375" style="280" customWidth="1"/>
    <col min="6153" max="6153" width="3.7109375" style="280" customWidth="1"/>
    <col min="6154" max="6154" width="9.42578125" style="280" bestFit="1" customWidth="1"/>
    <col min="6155" max="6401" width="9.140625" style="280"/>
    <col min="6402" max="6402" width="13.7109375" style="280" customWidth="1"/>
    <col min="6403" max="6403" width="42.7109375" style="280" bestFit="1" customWidth="1"/>
    <col min="6404" max="6405" width="8.7109375" style="280" customWidth="1"/>
    <col min="6406" max="6408" width="10.7109375" style="280" customWidth="1"/>
    <col min="6409" max="6409" width="3.7109375" style="280" customWidth="1"/>
    <col min="6410" max="6410" width="9.42578125" style="280" bestFit="1" customWidth="1"/>
    <col min="6411" max="6657" width="9.140625" style="280"/>
    <col min="6658" max="6658" width="13.7109375" style="280" customWidth="1"/>
    <col min="6659" max="6659" width="42.7109375" style="280" bestFit="1" customWidth="1"/>
    <col min="6660" max="6661" width="8.7109375" style="280" customWidth="1"/>
    <col min="6662" max="6664" width="10.7109375" style="280" customWidth="1"/>
    <col min="6665" max="6665" width="3.7109375" style="280" customWidth="1"/>
    <col min="6666" max="6666" width="9.42578125" style="280" bestFit="1" customWidth="1"/>
    <col min="6667" max="6913" width="9.140625" style="280"/>
    <col min="6914" max="6914" width="13.7109375" style="280" customWidth="1"/>
    <col min="6915" max="6915" width="42.7109375" style="280" bestFit="1" customWidth="1"/>
    <col min="6916" max="6917" width="8.7109375" style="280" customWidth="1"/>
    <col min="6918" max="6920" width="10.7109375" style="280" customWidth="1"/>
    <col min="6921" max="6921" width="3.7109375" style="280" customWidth="1"/>
    <col min="6922" max="6922" width="9.42578125" style="280" bestFit="1" customWidth="1"/>
    <col min="6923" max="7169" width="9.140625" style="280"/>
    <col min="7170" max="7170" width="13.7109375" style="280" customWidth="1"/>
    <col min="7171" max="7171" width="42.7109375" style="280" bestFit="1" customWidth="1"/>
    <col min="7172" max="7173" width="8.7109375" style="280" customWidth="1"/>
    <col min="7174" max="7176" width="10.7109375" style="280" customWidth="1"/>
    <col min="7177" max="7177" width="3.7109375" style="280" customWidth="1"/>
    <col min="7178" max="7178" width="9.42578125" style="280" bestFit="1" customWidth="1"/>
    <col min="7179" max="7425" width="9.140625" style="280"/>
    <col min="7426" max="7426" width="13.7109375" style="280" customWidth="1"/>
    <col min="7427" max="7427" width="42.7109375" style="280" bestFit="1" customWidth="1"/>
    <col min="7428" max="7429" width="8.7109375" style="280" customWidth="1"/>
    <col min="7430" max="7432" width="10.7109375" style="280" customWidth="1"/>
    <col min="7433" max="7433" width="3.7109375" style="280" customWidth="1"/>
    <col min="7434" max="7434" width="9.42578125" style="280" bestFit="1" customWidth="1"/>
    <col min="7435" max="7681" width="9.140625" style="280"/>
    <col min="7682" max="7682" width="13.7109375" style="280" customWidth="1"/>
    <col min="7683" max="7683" width="42.7109375" style="280" bestFit="1" customWidth="1"/>
    <col min="7684" max="7685" width="8.7109375" style="280" customWidth="1"/>
    <col min="7686" max="7688" width="10.7109375" style="280" customWidth="1"/>
    <col min="7689" max="7689" width="3.7109375" style="280" customWidth="1"/>
    <col min="7690" max="7690" width="9.42578125" style="280" bestFit="1" customWidth="1"/>
    <col min="7691" max="7937" width="9.140625" style="280"/>
    <col min="7938" max="7938" width="13.7109375" style="280" customWidth="1"/>
    <col min="7939" max="7939" width="42.7109375" style="280" bestFit="1" customWidth="1"/>
    <col min="7940" max="7941" width="8.7109375" style="280" customWidth="1"/>
    <col min="7942" max="7944" width="10.7109375" style="280" customWidth="1"/>
    <col min="7945" max="7945" width="3.7109375" style="280" customWidth="1"/>
    <col min="7946" max="7946" width="9.42578125" style="280" bestFit="1" customWidth="1"/>
    <col min="7947" max="8193" width="9.140625" style="280"/>
    <col min="8194" max="8194" width="13.7109375" style="280" customWidth="1"/>
    <col min="8195" max="8195" width="42.7109375" style="280" bestFit="1" customWidth="1"/>
    <col min="8196" max="8197" width="8.7109375" style="280" customWidth="1"/>
    <col min="8198" max="8200" width="10.7109375" style="280" customWidth="1"/>
    <col min="8201" max="8201" width="3.7109375" style="280" customWidth="1"/>
    <col min="8202" max="8202" width="9.42578125" style="280" bestFit="1" customWidth="1"/>
    <col min="8203" max="8449" width="9.140625" style="280"/>
    <col min="8450" max="8450" width="13.7109375" style="280" customWidth="1"/>
    <col min="8451" max="8451" width="42.7109375" style="280" bestFit="1" customWidth="1"/>
    <col min="8452" max="8453" width="8.7109375" style="280" customWidth="1"/>
    <col min="8454" max="8456" width="10.7109375" style="280" customWidth="1"/>
    <col min="8457" max="8457" width="3.7109375" style="280" customWidth="1"/>
    <col min="8458" max="8458" width="9.42578125" style="280" bestFit="1" customWidth="1"/>
    <col min="8459" max="8705" width="9.140625" style="280"/>
    <col min="8706" max="8706" width="13.7109375" style="280" customWidth="1"/>
    <col min="8707" max="8707" width="42.7109375" style="280" bestFit="1" customWidth="1"/>
    <col min="8708" max="8709" width="8.7109375" style="280" customWidth="1"/>
    <col min="8710" max="8712" width="10.7109375" style="280" customWidth="1"/>
    <col min="8713" max="8713" width="3.7109375" style="280" customWidth="1"/>
    <col min="8714" max="8714" width="9.42578125" style="280" bestFit="1" customWidth="1"/>
    <col min="8715" max="8961" width="9.140625" style="280"/>
    <col min="8962" max="8962" width="13.7109375" style="280" customWidth="1"/>
    <col min="8963" max="8963" width="42.7109375" style="280" bestFit="1" customWidth="1"/>
    <col min="8964" max="8965" width="8.7109375" style="280" customWidth="1"/>
    <col min="8966" max="8968" width="10.7109375" style="280" customWidth="1"/>
    <col min="8969" max="8969" width="3.7109375" style="280" customWidth="1"/>
    <col min="8970" max="8970" width="9.42578125" style="280" bestFit="1" customWidth="1"/>
    <col min="8971" max="9217" width="9.140625" style="280"/>
    <col min="9218" max="9218" width="13.7109375" style="280" customWidth="1"/>
    <col min="9219" max="9219" width="42.7109375" style="280" bestFit="1" customWidth="1"/>
    <col min="9220" max="9221" width="8.7109375" style="280" customWidth="1"/>
    <col min="9222" max="9224" width="10.7109375" style="280" customWidth="1"/>
    <col min="9225" max="9225" width="3.7109375" style="280" customWidth="1"/>
    <col min="9226" max="9226" width="9.42578125" style="280" bestFit="1" customWidth="1"/>
    <col min="9227" max="9473" width="9.140625" style="280"/>
    <col min="9474" max="9474" width="13.7109375" style="280" customWidth="1"/>
    <col min="9475" max="9475" width="42.7109375" style="280" bestFit="1" customWidth="1"/>
    <col min="9476" max="9477" width="8.7109375" style="280" customWidth="1"/>
    <col min="9478" max="9480" width="10.7109375" style="280" customWidth="1"/>
    <col min="9481" max="9481" width="3.7109375" style="280" customWidth="1"/>
    <col min="9482" max="9482" width="9.42578125" style="280" bestFit="1" customWidth="1"/>
    <col min="9483" max="9729" width="9.140625" style="280"/>
    <col min="9730" max="9730" width="13.7109375" style="280" customWidth="1"/>
    <col min="9731" max="9731" width="42.7109375" style="280" bestFit="1" customWidth="1"/>
    <col min="9732" max="9733" width="8.7109375" style="280" customWidth="1"/>
    <col min="9734" max="9736" width="10.7109375" style="280" customWidth="1"/>
    <col min="9737" max="9737" width="3.7109375" style="280" customWidth="1"/>
    <col min="9738" max="9738" width="9.42578125" style="280" bestFit="1" customWidth="1"/>
    <col min="9739" max="9985" width="9.140625" style="280"/>
    <col min="9986" max="9986" width="13.7109375" style="280" customWidth="1"/>
    <col min="9987" max="9987" width="42.7109375" style="280" bestFit="1" customWidth="1"/>
    <col min="9988" max="9989" width="8.7109375" style="280" customWidth="1"/>
    <col min="9990" max="9992" width="10.7109375" style="280" customWidth="1"/>
    <col min="9993" max="9993" width="3.7109375" style="280" customWidth="1"/>
    <col min="9994" max="9994" width="9.42578125" style="280" bestFit="1" customWidth="1"/>
    <col min="9995" max="10241" width="9.140625" style="280"/>
    <col min="10242" max="10242" width="13.7109375" style="280" customWidth="1"/>
    <col min="10243" max="10243" width="42.7109375" style="280" bestFit="1" customWidth="1"/>
    <col min="10244" max="10245" width="8.7109375" style="280" customWidth="1"/>
    <col min="10246" max="10248" width="10.7109375" style="280" customWidth="1"/>
    <col min="10249" max="10249" width="3.7109375" style="280" customWidth="1"/>
    <col min="10250" max="10250" width="9.42578125" style="280" bestFit="1" customWidth="1"/>
    <col min="10251" max="10497" width="9.140625" style="280"/>
    <col min="10498" max="10498" width="13.7109375" style="280" customWidth="1"/>
    <col min="10499" max="10499" width="42.7109375" style="280" bestFit="1" customWidth="1"/>
    <col min="10500" max="10501" width="8.7109375" style="280" customWidth="1"/>
    <col min="10502" max="10504" width="10.7109375" style="280" customWidth="1"/>
    <col min="10505" max="10505" width="3.7109375" style="280" customWidth="1"/>
    <col min="10506" max="10506" width="9.42578125" style="280" bestFit="1" customWidth="1"/>
    <col min="10507" max="10753" width="9.140625" style="280"/>
    <col min="10754" max="10754" width="13.7109375" style="280" customWidth="1"/>
    <col min="10755" max="10755" width="42.7109375" style="280" bestFit="1" customWidth="1"/>
    <col min="10756" max="10757" width="8.7109375" style="280" customWidth="1"/>
    <col min="10758" max="10760" width="10.7109375" style="280" customWidth="1"/>
    <col min="10761" max="10761" width="3.7109375" style="280" customWidth="1"/>
    <col min="10762" max="10762" width="9.42578125" style="280" bestFit="1" customWidth="1"/>
    <col min="10763" max="11009" width="9.140625" style="280"/>
    <col min="11010" max="11010" width="13.7109375" style="280" customWidth="1"/>
    <col min="11011" max="11011" width="42.7109375" style="280" bestFit="1" customWidth="1"/>
    <col min="11012" max="11013" width="8.7109375" style="280" customWidth="1"/>
    <col min="11014" max="11016" width="10.7109375" style="280" customWidth="1"/>
    <col min="11017" max="11017" width="3.7109375" style="280" customWidth="1"/>
    <col min="11018" max="11018" width="9.42578125" style="280" bestFit="1" customWidth="1"/>
    <col min="11019" max="11265" width="9.140625" style="280"/>
    <col min="11266" max="11266" width="13.7109375" style="280" customWidth="1"/>
    <col min="11267" max="11267" width="42.7109375" style="280" bestFit="1" customWidth="1"/>
    <col min="11268" max="11269" width="8.7109375" style="280" customWidth="1"/>
    <col min="11270" max="11272" width="10.7109375" style="280" customWidth="1"/>
    <col min="11273" max="11273" width="3.7109375" style="280" customWidth="1"/>
    <col min="11274" max="11274" width="9.42578125" style="280" bestFit="1" customWidth="1"/>
    <col min="11275" max="11521" width="9.140625" style="280"/>
    <col min="11522" max="11522" width="13.7109375" style="280" customWidth="1"/>
    <col min="11523" max="11523" width="42.7109375" style="280" bestFit="1" customWidth="1"/>
    <col min="11524" max="11525" width="8.7109375" style="280" customWidth="1"/>
    <col min="11526" max="11528" width="10.7109375" style="280" customWidth="1"/>
    <col min="11529" max="11529" width="3.7109375" style="280" customWidth="1"/>
    <col min="11530" max="11530" width="9.42578125" style="280" bestFit="1" customWidth="1"/>
    <col min="11531" max="11777" width="9.140625" style="280"/>
    <col min="11778" max="11778" width="13.7109375" style="280" customWidth="1"/>
    <col min="11779" max="11779" width="42.7109375" style="280" bestFit="1" customWidth="1"/>
    <col min="11780" max="11781" width="8.7109375" style="280" customWidth="1"/>
    <col min="11782" max="11784" width="10.7109375" style="280" customWidth="1"/>
    <col min="11785" max="11785" width="3.7109375" style="280" customWidth="1"/>
    <col min="11786" max="11786" width="9.42578125" style="280" bestFit="1" customWidth="1"/>
    <col min="11787" max="12033" width="9.140625" style="280"/>
    <col min="12034" max="12034" width="13.7109375" style="280" customWidth="1"/>
    <col min="12035" max="12035" width="42.7109375" style="280" bestFit="1" customWidth="1"/>
    <col min="12036" max="12037" width="8.7109375" style="280" customWidth="1"/>
    <col min="12038" max="12040" width="10.7109375" style="280" customWidth="1"/>
    <col min="12041" max="12041" width="3.7109375" style="280" customWidth="1"/>
    <col min="12042" max="12042" width="9.42578125" style="280" bestFit="1" customWidth="1"/>
    <col min="12043" max="12289" width="9.140625" style="280"/>
    <col min="12290" max="12290" width="13.7109375" style="280" customWidth="1"/>
    <col min="12291" max="12291" width="42.7109375" style="280" bestFit="1" customWidth="1"/>
    <col min="12292" max="12293" width="8.7109375" style="280" customWidth="1"/>
    <col min="12294" max="12296" width="10.7109375" style="280" customWidth="1"/>
    <col min="12297" max="12297" width="3.7109375" style="280" customWidth="1"/>
    <col min="12298" max="12298" width="9.42578125" style="280" bestFit="1" customWidth="1"/>
    <col min="12299" max="12545" width="9.140625" style="280"/>
    <col min="12546" max="12546" width="13.7109375" style="280" customWidth="1"/>
    <col min="12547" max="12547" width="42.7109375" style="280" bestFit="1" customWidth="1"/>
    <col min="12548" max="12549" width="8.7109375" style="280" customWidth="1"/>
    <col min="12550" max="12552" width="10.7109375" style="280" customWidth="1"/>
    <col min="12553" max="12553" width="3.7109375" style="280" customWidth="1"/>
    <col min="12554" max="12554" width="9.42578125" style="280" bestFit="1" customWidth="1"/>
    <col min="12555" max="12801" width="9.140625" style="280"/>
    <col min="12802" max="12802" width="13.7109375" style="280" customWidth="1"/>
    <col min="12803" max="12803" width="42.7109375" style="280" bestFit="1" customWidth="1"/>
    <col min="12804" max="12805" width="8.7109375" style="280" customWidth="1"/>
    <col min="12806" max="12808" width="10.7109375" style="280" customWidth="1"/>
    <col min="12809" max="12809" width="3.7109375" style="280" customWidth="1"/>
    <col min="12810" max="12810" width="9.42578125" style="280" bestFit="1" customWidth="1"/>
    <col min="12811" max="13057" width="9.140625" style="280"/>
    <col min="13058" max="13058" width="13.7109375" style="280" customWidth="1"/>
    <col min="13059" max="13059" width="42.7109375" style="280" bestFit="1" customWidth="1"/>
    <col min="13060" max="13061" width="8.7109375" style="280" customWidth="1"/>
    <col min="13062" max="13064" width="10.7109375" style="280" customWidth="1"/>
    <col min="13065" max="13065" width="3.7109375" style="280" customWidth="1"/>
    <col min="13066" max="13066" width="9.42578125" style="280" bestFit="1" customWidth="1"/>
    <col min="13067" max="13313" width="9.140625" style="280"/>
    <col min="13314" max="13314" width="13.7109375" style="280" customWidth="1"/>
    <col min="13315" max="13315" width="42.7109375" style="280" bestFit="1" customWidth="1"/>
    <col min="13316" max="13317" width="8.7109375" style="280" customWidth="1"/>
    <col min="13318" max="13320" width="10.7109375" style="280" customWidth="1"/>
    <col min="13321" max="13321" width="3.7109375" style="280" customWidth="1"/>
    <col min="13322" max="13322" width="9.42578125" style="280" bestFit="1" customWidth="1"/>
    <col min="13323" max="13569" width="9.140625" style="280"/>
    <col min="13570" max="13570" width="13.7109375" style="280" customWidth="1"/>
    <col min="13571" max="13571" width="42.7109375" style="280" bestFit="1" customWidth="1"/>
    <col min="13572" max="13573" width="8.7109375" style="280" customWidth="1"/>
    <col min="13574" max="13576" width="10.7109375" style="280" customWidth="1"/>
    <col min="13577" max="13577" width="3.7109375" style="280" customWidth="1"/>
    <col min="13578" max="13578" width="9.42578125" style="280" bestFit="1" customWidth="1"/>
    <col min="13579" max="13825" width="9.140625" style="280"/>
    <col min="13826" max="13826" width="13.7109375" style="280" customWidth="1"/>
    <col min="13827" max="13827" width="42.7109375" style="280" bestFit="1" customWidth="1"/>
    <col min="13828" max="13829" width="8.7109375" style="280" customWidth="1"/>
    <col min="13830" max="13832" width="10.7109375" style="280" customWidth="1"/>
    <col min="13833" max="13833" width="3.7109375" style="280" customWidth="1"/>
    <col min="13834" max="13834" width="9.42578125" style="280" bestFit="1" customWidth="1"/>
    <col min="13835" max="14081" width="9.140625" style="280"/>
    <col min="14082" max="14082" width="13.7109375" style="280" customWidth="1"/>
    <col min="14083" max="14083" width="42.7109375" style="280" bestFit="1" customWidth="1"/>
    <col min="14084" max="14085" width="8.7109375" style="280" customWidth="1"/>
    <col min="14086" max="14088" width="10.7109375" style="280" customWidth="1"/>
    <col min="14089" max="14089" width="3.7109375" style="280" customWidth="1"/>
    <col min="14090" max="14090" width="9.42578125" style="280" bestFit="1" customWidth="1"/>
    <col min="14091" max="14337" width="9.140625" style="280"/>
    <col min="14338" max="14338" width="13.7109375" style="280" customWidth="1"/>
    <col min="14339" max="14339" width="42.7109375" style="280" bestFit="1" customWidth="1"/>
    <col min="14340" max="14341" width="8.7109375" style="280" customWidth="1"/>
    <col min="14342" max="14344" width="10.7109375" style="280" customWidth="1"/>
    <col min="14345" max="14345" width="3.7109375" style="280" customWidth="1"/>
    <col min="14346" max="14346" width="9.42578125" style="280" bestFit="1" customWidth="1"/>
    <col min="14347" max="14593" width="9.140625" style="280"/>
    <col min="14594" max="14594" width="13.7109375" style="280" customWidth="1"/>
    <col min="14595" max="14595" width="42.7109375" style="280" bestFit="1" customWidth="1"/>
    <col min="14596" max="14597" width="8.7109375" style="280" customWidth="1"/>
    <col min="14598" max="14600" width="10.7109375" style="280" customWidth="1"/>
    <col min="14601" max="14601" width="3.7109375" style="280" customWidth="1"/>
    <col min="14602" max="14602" width="9.42578125" style="280" bestFit="1" customWidth="1"/>
    <col min="14603" max="14849" width="9.140625" style="280"/>
    <col min="14850" max="14850" width="13.7109375" style="280" customWidth="1"/>
    <col min="14851" max="14851" width="42.7109375" style="280" bestFit="1" customWidth="1"/>
    <col min="14852" max="14853" width="8.7109375" style="280" customWidth="1"/>
    <col min="14854" max="14856" width="10.7109375" style="280" customWidth="1"/>
    <col min="14857" max="14857" width="3.7109375" style="280" customWidth="1"/>
    <col min="14858" max="14858" width="9.42578125" style="280" bestFit="1" customWidth="1"/>
    <col min="14859" max="15105" width="9.140625" style="280"/>
    <col min="15106" max="15106" width="13.7109375" style="280" customWidth="1"/>
    <col min="15107" max="15107" width="42.7109375" style="280" bestFit="1" customWidth="1"/>
    <col min="15108" max="15109" width="8.7109375" style="280" customWidth="1"/>
    <col min="15110" max="15112" width="10.7109375" style="280" customWidth="1"/>
    <col min="15113" max="15113" width="3.7109375" style="280" customWidth="1"/>
    <col min="15114" max="15114" width="9.42578125" style="280" bestFit="1" customWidth="1"/>
    <col min="15115" max="15361" width="9.140625" style="280"/>
    <col min="15362" max="15362" width="13.7109375" style="280" customWidth="1"/>
    <col min="15363" max="15363" width="42.7109375" style="280" bestFit="1" customWidth="1"/>
    <col min="15364" max="15365" width="8.7109375" style="280" customWidth="1"/>
    <col min="15366" max="15368" width="10.7109375" style="280" customWidth="1"/>
    <col min="15369" max="15369" width="3.7109375" style="280" customWidth="1"/>
    <col min="15370" max="15370" width="9.42578125" style="280" bestFit="1" customWidth="1"/>
    <col min="15371" max="15617" width="9.140625" style="280"/>
    <col min="15618" max="15618" width="13.7109375" style="280" customWidth="1"/>
    <col min="15619" max="15619" width="42.7109375" style="280" bestFit="1" customWidth="1"/>
    <col min="15620" max="15621" width="8.7109375" style="280" customWidth="1"/>
    <col min="15622" max="15624" width="10.7109375" style="280" customWidth="1"/>
    <col min="15625" max="15625" width="3.7109375" style="280" customWidth="1"/>
    <col min="15626" max="15626" width="9.42578125" style="280" bestFit="1" customWidth="1"/>
    <col min="15627" max="15873" width="9.140625" style="280"/>
    <col min="15874" max="15874" width="13.7109375" style="280" customWidth="1"/>
    <col min="15875" max="15875" width="42.7109375" style="280" bestFit="1" customWidth="1"/>
    <col min="15876" max="15877" width="8.7109375" style="280" customWidth="1"/>
    <col min="15878" max="15880" width="10.7109375" style="280" customWidth="1"/>
    <col min="15881" max="15881" width="3.7109375" style="280" customWidth="1"/>
    <col min="15882" max="15882" width="9.42578125" style="280" bestFit="1" customWidth="1"/>
    <col min="15883" max="16129" width="9.140625" style="280"/>
    <col min="16130" max="16130" width="13.7109375" style="280" customWidth="1"/>
    <col min="16131" max="16131" width="42.7109375" style="280" bestFit="1" customWidth="1"/>
    <col min="16132" max="16133" width="8.7109375" style="280" customWidth="1"/>
    <col min="16134" max="16136" width="10.7109375" style="280" customWidth="1"/>
    <col min="16137" max="16137" width="3.7109375" style="280" customWidth="1"/>
    <col min="16138" max="16138" width="9.42578125" style="280" bestFit="1" customWidth="1"/>
    <col min="16139" max="16384" width="9.140625" style="280"/>
  </cols>
  <sheetData>
    <row r="1" spans="2:12" ht="15.75" thickBot="1" x14ac:dyDescent="0.3">
      <c r="C1" s="3"/>
      <c r="D1" s="4"/>
    </row>
    <row r="2" spans="2:12" x14ac:dyDescent="0.25">
      <c r="B2" s="376" t="s">
        <v>180</v>
      </c>
      <c r="C2" s="366" t="s">
        <v>282</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78" customFormat="1" x14ac:dyDescent="0.25">
      <c r="B30" s="99"/>
      <c r="C30" s="67"/>
      <c r="D30" s="68"/>
      <c r="E30" s="139"/>
      <c r="F30" s="139"/>
      <c r="G30" s="139"/>
      <c r="H30" s="140"/>
    </row>
    <row r="31" spans="2:13" s="278" customFormat="1" x14ac:dyDescent="0.25">
      <c r="B31" s="74"/>
      <c r="C31" s="74"/>
      <c r="D31" s="75"/>
      <c r="E31" s="142"/>
      <c r="F31" s="142"/>
      <c r="G31" s="124"/>
      <c r="H31" s="125"/>
    </row>
    <row r="32" spans="2:13" s="278" customFormat="1" x14ac:dyDescent="0.25">
      <c r="B32" s="74"/>
      <c r="C32" s="74"/>
      <c r="D32" s="75"/>
      <c r="E32" s="142"/>
      <c r="F32" s="142"/>
      <c r="G32" s="124"/>
      <c r="H32" s="125"/>
    </row>
    <row r="33" spans="2:10" s="278" customFormat="1" x14ac:dyDescent="0.25">
      <c r="B33" s="74"/>
      <c r="C33" s="74"/>
      <c r="D33" s="75"/>
      <c r="E33" s="142"/>
      <c r="F33" s="142"/>
      <c r="G33" s="142"/>
      <c r="H33" s="125"/>
    </row>
    <row r="34" spans="2:10" s="278" customFormat="1" x14ac:dyDescent="0.25">
      <c r="B34" s="74"/>
      <c r="C34" s="74"/>
      <c r="D34" s="75"/>
      <c r="E34" s="142"/>
      <c r="F34" s="142"/>
      <c r="G34" s="124"/>
      <c r="H34" s="125"/>
    </row>
    <row r="35" spans="2:10" s="278"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 t="shared" ref="E41:E42" si="0">(36+108+36)*2</f>
        <v>360</v>
      </c>
      <c r="F41" s="249">
        <f>'ANAS 2015'!E21</f>
        <v>0.4</v>
      </c>
      <c r="G41" s="251">
        <f>E41/$G$15</f>
        <v>360</v>
      </c>
      <c r="H41" s="252">
        <f>G41*F41</f>
        <v>144</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 t="shared" si="0"/>
        <v>360</v>
      </c>
      <c r="F42" s="258">
        <f>'ANAS 2015'!E22</f>
        <v>1.8</v>
      </c>
      <c r="G42" s="255">
        <f>E42/$G$15</f>
        <v>360</v>
      </c>
      <c r="H42" s="256">
        <f>G42*F42</f>
        <v>648</v>
      </c>
      <c r="J42" s="45"/>
    </row>
    <row r="43" spans="2:10" ht="15.75" thickBot="1" x14ac:dyDescent="0.3">
      <c r="B43" s="97"/>
      <c r="C43" s="56" t="s">
        <v>22</v>
      </c>
      <c r="D43" s="57"/>
      <c r="E43" s="136"/>
      <c r="F43" s="136"/>
      <c r="G43" s="60" t="s">
        <v>15</v>
      </c>
      <c r="H43" s="12">
        <f>SUM(H41:H42)</f>
        <v>792</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792</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7"/>
  <sheetViews>
    <sheetView view="pageBreakPreview" zoomScale="85" zoomScaleNormal="85" zoomScaleSheetLayoutView="85" workbookViewId="0">
      <selection activeCell="C50" sqref="C50"/>
    </sheetView>
  </sheetViews>
  <sheetFormatPr defaultRowHeight="15" x14ac:dyDescent="0.25"/>
  <cols>
    <col min="1" max="1" width="3.7109375" style="280" customWidth="1"/>
    <col min="2" max="2" width="15.7109375" style="101" customWidth="1"/>
    <col min="3" max="3" width="80.7109375" style="280"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0" customWidth="1"/>
    <col min="10" max="257" width="9.140625" style="280"/>
    <col min="258" max="258" width="13.7109375" style="280" customWidth="1"/>
    <col min="259" max="259" width="42.7109375" style="280" customWidth="1"/>
    <col min="260" max="261" width="8.7109375" style="280" customWidth="1"/>
    <col min="262" max="262" width="11.140625" style="280" customWidth="1"/>
    <col min="263" max="263" width="11.28515625" style="280" bestFit="1" customWidth="1"/>
    <col min="264" max="264" width="10.140625" style="280" bestFit="1" customWidth="1"/>
    <col min="265" max="265" width="3.7109375" style="280" customWidth="1"/>
    <col min="266" max="513" width="9.140625" style="280"/>
    <col min="514" max="514" width="13.7109375" style="280" customWidth="1"/>
    <col min="515" max="515" width="42.7109375" style="280" customWidth="1"/>
    <col min="516" max="517" width="8.7109375" style="280" customWidth="1"/>
    <col min="518" max="518" width="11.140625" style="280" customWidth="1"/>
    <col min="519" max="519" width="11.28515625" style="280" bestFit="1" customWidth="1"/>
    <col min="520" max="520" width="10.140625" style="280" bestFit="1" customWidth="1"/>
    <col min="521" max="521" width="3.7109375" style="280" customWidth="1"/>
    <col min="522" max="769" width="9.140625" style="280"/>
    <col min="770" max="770" width="13.7109375" style="280" customWidth="1"/>
    <col min="771" max="771" width="42.7109375" style="280" customWidth="1"/>
    <col min="772" max="773" width="8.7109375" style="280" customWidth="1"/>
    <col min="774" max="774" width="11.140625" style="280" customWidth="1"/>
    <col min="775" max="775" width="11.28515625" style="280" bestFit="1" customWidth="1"/>
    <col min="776" max="776" width="10.140625" style="280" bestFit="1" customWidth="1"/>
    <col min="777" max="777" width="3.7109375" style="280" customWidth="1"/>
    <col min="778" max="1025" width="9.140625" style="280"/>
    <col min="1026" max="1026" width="13.7109375" style="280" customWidth="1"/>
    <col min="1027" max="1027" width="42.7109375" style="280" customWidth="1"/>
    <col min="1028" max="1029" width="8.7109375" style="280" customWidth="1"/>
    <col min="1030" max="1030" width="11.140625" style="280" customWidth="1"/>
    <col min="1031" max="1031" width="11.28515625" style="280" bestFit="1" customWidth="1"/>
    <col min="1032" max="1032" width="10.140625" style="280" bestFit="1" customWidth="1"/>
    <col min="1033" max="1033" width="3.7109375" style="280" customWidth="1"/>
    <col min="1034" max="1281" width="9.140625" style="280"/>
    <col min="1282" max="1282" width="13.7109375" style="280" customWidth="1"/>
    <col min="1283" max="1283" width="42.7109375" style="280" customWidth="1"/>
    <col min="1284" max="1285" width="8.7109375" style="280" customWidth="1"/>
    <col min="1286" max="1286" width="11.140625" style="280" customWidth="1"/>
    <col min="1287" max="1287" width="11.28515625" style="280" bestFit="1" customWidth="1"/>
    <col min="1288" max="1288" width="10.140625" style="280" bestFit="1" customWidth="1"/>
    <col min="1289" max="1289" width="3.7109375" style="280" customWidth="1"/>
    <col min="1290" max="1537" width="9.140625" style="280"/>
    <col min="1538" max="1538" width="13.7109375" style="280" customWidth="1"/>
    <col min="1539" max="1539" width="42.7109375" style="280" customWidth="1"/>
    <col min="1540" max="1541" width="8.7109375" style="280" customWidth="1"/>
    <col min="1542" max="1542" width="11.140625" style="280" customWidth="1"/>
    <col min="1543" max="1543" width="11.28515625" style="280" bestFit="1" customWidth="1"/>
    <col min="1544" max="1544" width="10.140625" style="280" bestFit="1" customWidth="1"/>
    <col min="1545" max="1545" width="3.7109375" style="280" customWidth="1"/>
    <col min="1546" max="1793" width="9.140625" style="280"/>
    <col min="1794" max="1794" width="13.7109375" style="280" customWidth="1"/>
    <col min="1795" max="1795" width="42.7109375" style="280" customWidth="1"/>
    <col min="1796" max="1797" width="8.7109375" style="280" customWidth="1"/>
    <col min="1798" max="1798" width="11.140625" style="280" customWidth="1"/>
    <col min="1799" max="1799" width="11.28515625" style="280" bestFit="1" customWidth="1"/>
    <col min="1800" max="1800" width="10.140625" style="280" bestFit="1" customWidth="1"/>
    <col min="1801" max="1801" width="3.7109375" style="280" customWidth="1"/>
    <col min="1802" max="2049" width="9.140625" style="280"/>
    <col min="2050" max="2050" width="13.7109375" style="280" customWidth="1"/>
    <col min="2051" max="2051" width="42.7109375" style="280" customWidth="1"/>
    <col min="2052" max="2053" width="8.7109375" style="280" customWidth="1"/>
    <col min="2054" max="2054" width="11.140625" style="280" customWidth="1"/>
    <col min="2055" max="2055" width="11.28515625" style="280" bestFit="1" customWidth="1"/>
    <col min="2056" max="2056" width="10.140625" style="280" bestFit="1" customWidth="1"/>
    <col min="2057" max="2057" width="3.7109375" style="280" customWidth="1"/>
    <col min="2058" max="2305" width="9.140625" style="280"/>
    <col min="2306" max="2306" width="13.7109375" style="280" customWidth="1"/>
    <col min="2307" max="2307" width="42.7109375" style="280" customWidth="1"/>
    <col min="2308" max="2309" width="8.7109375" style="280" customWidth="1"/>
    <col min="2310" max="2310" width="11.140625" style="280" customWidth="1"/>
    <col min="2311" max="2311" width="11.28515625" style="280" bestFit="1" customWidth="1"/>
    <col min="2312" max="2312" width="10.140625" style="280" bestFit="1" customWidth="1"/>
    <col min="2313" max="2313" width="3.7109375" style="280" customWidth="1"/>
    <col min="2314" max="2561" width="9.140625" style="280"/>
    <col min="2562" max="2562" width="13.7109375" style="280" customWidth="1"/>
    <col min="2563" max="2563" width="42.7109375" style="280" customWidth="1"/>
    <col min="2564" max="2565" width="8.7109375" style="280" customWidth="1"/>
    <col min="2566" max="2566" width="11.140625" style="280" customWidth="1"/>
    <col min="2567" max="2567" width="11.28515625" style="280" bestFit="1" customWidth="1"/>
    <col min="2568" max="2568" width="10.140625" style="280" bestFit="1" customWidth="1"/>
    <col min="2569" max="2569" width="3.7109375" style="280" customWidth="1"/>
    <col min="2570" max="2817" width="9.140625" style="280"/>
    <col min="2818" max="2818" width="13.7109375" style="280" customWidth="1"/>
    <col min="2819" max="2819" width="42.7109375" style="280" customWidth="1"/>
    <col min="2820" max="2821" width="8.7109375" style="280" customWidth="1"/>
    <col min="2822" max="2822" width="11.140625" style="280" customWidth="1"/>
    <col min="2823" max="2823" width="11.28515625" style="280" bestFit="1" customWidth="1"/>
    <col min="2824" max="2824" width="10.140625" style="280" bestFit="1" customWidth="1"/>
    <col min="2825" max="2825" width="3.7109375" style="280" customWidth="1"/>
    <col min="2826" max="3073" width="9.140625" style="280"/>
    <col min="3074" max="3074" width="13.7109375" style="280" customWidth="1"/>
    <col min="3075" max="3075" width="42.7109375" style="280" customWidth="1"/>
    <col min="3076" max="3077" width="8.7109375" style="280" customWidth="1"/>
    <col min="3078" max="3078" width="11.140625" style="280" customWidth="1"/>
    <col min="3079" max="3079" width="11.28515625" style="280" bestFit="1" customWidth="1"/>
    <col min="3080" max="3080" width="10.140625" style="280" bestFit="1" customWidth="1"/>
    <col min="3081" max="3081" width="3.7109375" style="280" customWidth="1"/>
    <col min="3082" max="3329" width="9.140625" style="280"/>
    <col min="3330" max="3330" width="13.7109375" style="280" customWidth="1"/>
    <col min="3331" max="3331" width="42.7109375" style="280" customWidth="1"/>
    <col min="3332" max="3333" width="8.7109375" style="280" customWidth="1"/>
    <col min="3334" max="3334" width="11.140625" style="280" customWidth="1"/>
    <col min="3335" max="3335" width="11.28515625" style="280" bestFit="1" customWidth="1"/>
    <col min="3336" max="3336" width="10.140625" style="280" bestFit="1" customWidth="1"/>
    <col min="3337" max="3337" width="3.7109375" style="280" customWidth="1"/>
    <col min="3338" max="3585" width="9.140625" style="280"/>
    <col min="3586" max="3586" width="13.7109375" style="280" customWidth="1"/>
    <col min="3587" max="3587" width="42.7109375" style="280" customWidth="1"/>
    <col min="3588" max="3589" width="8.7109375" style="280" customWidth="1"/>
    <col min="3590" max="3590" width="11.140625" style="280" customWidth="1"/>
    <col min="3591" max="3591" width="11.28515625" style="280" bestFit="1" customWidth="1"/>
    <col min="3592" max="3592" width="10.140625" style="280" bestFit="1" customWidth="1"/>
    <col min="3593" max="3593" width="3.7109375" style="280" customWidth="1"/>
    <col min="3594" max="3841" width="9.140625" style="280"/>
    <col min="3842" max="3842" width="13.7109375" style="280" customWidth="1"/>
    <col min="3843" max="3843" width="42.7109375" style="280" customWidth="1"/>
    <col min="3844" max="3845" width="8.7109375" style="280" customWidth="1"/>
    <col min="3846" max="3846" width="11.140625" style="280" customWidth="1"/>
    <col min="3847" max="3847" width="11.28515625" style="280" bestFit="1" customWidth="1"/>
    <col min="3848" max="3848" width="10.140625" style="280" bestFit="1" customWidth="1"/>
    <col min="3849" max="3849" width="3.7109375" style="280" customWidth="1"/>
    <col min="3850" max="4097" width="9.140625" style="280"/>
    <col min="4098" max="4098" width="13.7109375" style="280" customWidth="1"/>
    <col min="4099" max="4099" width="42.7109375" style="280" customWidth="1"/>
    <col min="4100" max="4101" width="8.7109375" style="280" customWidth="1"/>
    <col min="4102" max="4102" width="11.140625" style="280" customWidth="1"/>
    <col min="4103" max="4103" width="11.28515625" style="280" bestFit="1" customWidth="1"/>
    <col min="4104" max="4104" width="10.140625" style="280" bestFit="1" customWidth="1"/>
    <col min="4105" max="4105" width="3.7109375" style="280" customWidth="1"/>
    <col min="4106" max="4353" width="9.140625" style="280"/>
    <col min="4354" max="4354" width="13.7109375" style="280" customWidth="1"/>
    <col min="4355" max="4355" width="42.7109375" style="280" customWidth="1"/>
    <col min="4356" max="4357" width="8.7109375" style="280" customWidth="1"/>
    <col min="4358" max="4358" width="11.140625" style="280" customWidth="1"/>
    <col min="4359" max="4359" width="11.28515625" style="280" bestFit="1" customWidth="1"/>
    <col min="4360" max="4360" width="10.140625" style="280" bestFit="1" customWidth="1"/>
    <col min="4361" max="4361" width="3.7109375" style="280" customWidth="1"/>
    <col min="4362" max="4609" width="9.140625" style="280"/>
    <col min="4610" max="4610" width="13.7109375" style="280" customWidth="1"/>
    <col min="4611" max="4611" width="42.7109375" style="280" customWidth="1"/>
    <col min="4612" max="4613" width="8.7109375" style="280" customWidth="1"/>
    <col min="4614" max="4614" width="11.140625" style="280" customWidth="1"/>
    <col min="4615" max="4615" width="11.28515625" style="280" bestFit="1" customWidth="1"/>
    <col min="4616" max="4616" width="10.140625" style="280" bestFit="1" customWidth="1"/>
    <col min="4617" max="4617" width="3.7109375" style="280" customWidth="1"/>
    <col min="4618" max="4865" width="9.140625" style="280"/>
    <col min="4866" max="4866" width="13.7109375" style="280" customWidth="1"/>
    <col min="4867" max="4867" width="42.7109375" style="280" customWidth="1"/>
    <col min="4868" max="4869" width="8.7109375" style="280" customWidth="1"/>
    <col min="4870" max="4870" width="11.140625" style="280" customWidth="1"/>
    <col min="4871" max="4871" width="11.28515625" style="280" bestFit="1" customWidth="1"/>
    <col min="4872" max="4872" width="10.140625" style="280" bestFit="1" customWidth="1"/>
    <col min="4873" max="4873" width="3.7109375" style="280" customWidth="1"/>
    <col min="4874" max="5121" width="9.140625" style="280"/>
    <col min="5122" max="5122" width="13.7109375" style="280" customWidth="1"/>
    <col min="5123" max="5123" width="42.7109375" style="280" customWidth="1"/>
    <col min="5124" max="5125" width="8.7109375" style="280" customWidth="1"/>
    <col min="5126" max="5126" width="11.140625" style="280" customWidth="1"/>
    <col min="5127" max="5127" width="11.28515625" style="280" bestFit="1" customWidth="1"/>
    <col min="5128" max="5128" width="10.140625" style="280" bestFit="1" customWidth="1"/>
    <col min="5129" max="5129" width="3.7109375" style="280" customWidth="1"/>
    <col min="5130" max="5377" width="9.140625" style="280"/>
    <col min="5378" max="5378" width="13.7109375" style="280" customWidth="1"/>
    <col min="5379" max="5379" width="42.7109375" style="280" customWidth="1"/>
    <col min="5380" max="5381" width="8.7109375" style="280" customWidth="1"/>
    <col min="5382" max="5382" width="11.140625" style="280" customWidth="1"/>
    <col min="5383" max="5383" width="11.28515625" style="280" bestFit="1" customWidth="1"/>
    <col min="5384" max="5384" width="10.140625" style="280" bestFit="1" customWidth="1"/>
    <col min="5385" max="5385" width="3.7109375" style="280" customWidth="1"/>
    <col min="5386" max="5633" width="9.140625" style="280"/>
    <col min="5634" max="5634" width="13.7109375" style="280" customWidth="1"/>
    <col min="5635" max="5635" width="42.7109375" style="280" customWidth="1"/>
    <col min="5636" max="5637" width="8.7109375" style="280" customWidth="1"/>
    <col min="5638" max="5638" width="11.140625" style="280" customWidth="1"/>
    <col min="5639" max="5639" width="11.28515625" style="280" bestFit="1" customWidth="1"/>
    <col min="5640" max="5640" width="10.140625" style="280" bestFit="1" customWidth="1"/>
    <col min="5641" max="5641" width="3.7109375" style="280" customWidth="1"/>
    <col min="5642" max="5889" width="9.140625" style="280"/>
    <col min="5890" max="5890" width="13.7109375" style="280" customWidth="1"/>
    <col min="5891" max="5891" width="42.7109375" style="280" customWidth="1"/>
    <col min="5892" max="5893" width="8.7109375" style="280" customWidth="1"/>
    <col min="5894" max="5894" width="11.140625" style="280" customWidth="1"/>
    <col min="5895" max="5895" width="11.28515625" style="280" bestFit="1" customWidth="1"/>
    <col min="5896" max="5896" width="10.140625" style="280" bestFit="1" customWidth="1"/>
    <col min="5897" max="5897" width="3.7109375" style="280" customWidth="1"/>
    <col min="5898" max="6145" width="9.140625" style="280"/>
    <col min="6146" max="6146" width="13.7109375" style="280" customWidth="1"/>
    <col min="6147" max="6147" width="42.7109375" style="280" customWidth="1"/>
    <col min="6148" max="6149" width="8.7109375" style="280" customWidth="1"/>
    <col min="6150" max="6150" width="11.140625" style="280" customWidth="1"/>
    <col min="6151" max="6151" width="11.28515625" style="280" bestFit="1" customWidth="1"/>
    <col min="6152" max="6152" width="10.140625" style="280" bestFit="1" customWidth="1"/>
    <col min="6153" max="6153" width="3.7109375" style="280" customWidth="1"/>
    <col min="6154" max="6401" width="9.140625" style="280"/>
    <col min="6402" max="6402" width="13.7109375" style="280" customWidth="1"/>
    <col min="6403" max="6403" width="42.7109375" style="280" customWidth="1"/>
    <col min="6404" max="6405" width="8.7109375" style="280" customWidth="1"/>
    <col min="6406" max="6406" width="11.140625" style="280" customWidth="1"/>
    <col min="6407" max="6407" width="11.28515625" style="280" bestFit="1" customWidth="1"/>
    <col min="6408" max="6408" width="10.140625" style="280" bestFit="1" customWidth="1"/>
    <col min="6409" max="6409" width="3.7109375" style="280" customWidth="1"/>
    <col min="6410" max="6657" width="9.140625" style="280"/>
    <col min="6658" max="6658" width="13.7109375" style="280" customWidth="1"/>
    <col min="6659" max="6659" width="42.7109375" style="280" customWidth="1"/>
    <col min="6660" max="6661" width="8.7109375" style="280" customWidth="1"/>
    <col min="6662" max="6662" width="11.140625" style="280" customWidth="1"/>
    <col min="6663" max="6663" width="11.28515625" style="280" bestFit="1" customWidth="1"/>
    <col min="6664" max="6664" width="10.140625" style="280" bestFit="1" customWidth="1"/>
    <col min="6665" max="6665" width="3.7109375" style="280" customWidth="1"/>
    <col min="6666" max="6913" width="9.140625" style="280"/>
    <col min="6914" max="6914" width="13.7109375" style="280" customWidth="1"/>
    <col min="6915" max="6915" width="42.7109375" style="280" customWidth="1"/>
    <col min="6916" max="6917" width="8.7109375" style="280" customWidth="1"/>
    <col min="6918" max="6918" width="11.140625" style="280" customWidth="1"/>
    <col min="6919" max="6919" width="11.28515625" style="280" bestFit="1" customWidth="1"/>
    <col min="6920" max="6920" width="10.140625" style="280" bestFit="1" customWidth="1"/>
    <col min="6921" max="6921" width="3.7109375" style="280" customWidth="1"/>
    <col min="6922" max="7169" width="9.140625" style="280"/>
    <col min="7170" max="7170" width="13.7109375" style="280" customWidth="1"/>
    <col min="7171" max="7171" width="42.7109375" style="280" customWidth="1"/>
    <col min="7172" max="7173" width="8.7109375" style="280" customWidth="1"/>
    <col min="7174" max="7174" width="11.140625" style="280" customWidth="1"/>
    <col min="7175" max="7175" width="11.28515625" style="280" bestFit="1" customWidth="1"/>
    <col min="7176" max="7176" width="10.140625" style="280" bestFit="1" customWidth="1"/>
    <col min="7177" max="7177" width="3.7109375" style="280" customWidth="1"/>
    <col min="7178" max="7425" width="9.140625" style="280"/>
    <col min="7426" max="7426" width="13.7109375" style="280" customWidth="1"/>
    <col min="7427" max="7427" width="42.7109375" style="280" customWidth="1"/>
    <col min="7428" max="7429" width="8.7109375" style="280" customWidth="1"/>
    <col min="7430" max="7430" width="11.140625" style="280" customWidth="1"/>
    <col min="7431" max="7431" width="11.28515625" style="280" bestFit="1" customWidth="1"/>
    <col min="7432" max="7432" width="10.140625" style="280" bestFit="1" customWidth="1"/>
    <col min="7433" max="7433" width="3.7109375" style="280" customWidth="1"/>
    <col min="7434" max="7681" width="9.140625" style="280"/>
    <col min="7682" max="7682" width="13.7109375" style="280" customWidth="1"/>
    <col min="7683" max="7683" width="42.7109375" style="280" customWidth="1"/>
    <col min="7684" max="7685" width="8.7109375" style="280" customWidth="1"/>
    <col min="7686" max="7686" width="11.140625" style="280" customWidth="1"/>
    <col min="7687" max="7687" width="11.28515625" style="280" bestFit="1" customWidth="1"/>
    <col min="7688" max="7688" width="10.140625" style="280" bestFit="1" customWidth="1"/>
    <col min="7689" max="7689" width="3.7109375" style="280" customWidth="1"/>
    <col min="7690" max="7937" width="9.140625" style="280"/>
    <col min="7938" max="7938" width="13.7109375" style="280" customWidth="1"/>
    <col min="7939" max="7939" width="42.7109375" style="280" customWidth="1"/>
    <col min="7940" max="7941" width="8.7109375" style="280" customWidth="1"/>
    <col min="7942" max="7942" width="11.140625" style="280" customWidth="1"/>
    <col min="7943" max="7943" width="11.28515625" style="280" bestFit="1" customWidth="1"/>
    <col min="7944" max="7944" width="10.140625" style="280" bestFit="1" customWidth="1"/>
    <col min="7945" max="7945" width="3.7109375" style="280" customWidth="1"/>
    <col min="7946" max="8193" width="9.140625" style="280"/>
    <col min="8194" max="8194" width="13.7109375" style="280" customWidth="1"/>
    <col min="8195" max="8195" width="42.7109375" style="280" customWidth="1"/>
    <col min="8196" max="8197" width="8.7109375" style="280" customWidth="1"/>
    <col min="8198" max="8198" width="11.140625" style="280" customWidth="1"/>
    <col min="8199" max="8199" width="11.28515625" style="280" bestFit="1" customWidth="1"/>
    <col min="8200" max="8200" width="10.140625" style="280" bestFit="1" customWidth="1"/>
    <col min="8201" max="8201" width="3.7109375" style="280" customWidth="1"/>
    <col min="8202" max="8449" width="9.140625" style="280"/>
    <col min="8450" max="8450" width="13.7109375" style="280" customWidth="1"/>
    <col min="8451" max="8451" width="42.7109375" style="280" customWidth="1"/>
    <col min="8452" max="8453" width="8.7109375" style="280" customWidth="1"/>
    <col min="8454" max="8454" width="11.140625" style="280" customWidth="1"/>
    <col min="8455" max="8455" width="11.28515625" style="280" bestFit="1" customWidth="1"/>
    <col min="8456" max="8456" width="10.140625" style="280" bestFit="1" customWidth="1"/>
    <col min="8457" max="8457" width="3.7109375" style="280" customWidth="1"/>
    <col min="8458" max="8705" width="9.140625" style="280"/>
    <col min="8706" max="8706" width="13.7109375" style="280" customWidth="1"/>
    <col min="8707" max="8707" width="42.7109375" style="280" customWidth="1"/>
    <col min="8708" max="8709" width="8.7109375" style="280" customWidth="1"/>
    <col min="8710" max="8710" width="11.140625" style="280" customWidth="1"/>
    <col min="8711" max="8711" width="11.28515625" style="280" bestFit="1" customWidth="1"/>
    <col min="8712" max="8712" width="10.140625" style="280" bestFit="1" customWidth="1"/>
    <col min="8713" max="8713" width="3.7109375" style="280" customWidth="1"/>
    <col min="8714" max="8961" width="9.140625" style="280"/>
    <col min="8962" max="8962" width="13.7109375" style="280" customWidth="1"/>
    <col min="8963" max="8963" width="42.7109375" style="280" customWidth="1"/>
    <col min="8964" max="8965" width="8.7109375" style="280" customWidth="1"/>
    <col min="8966" max="8966" width="11.140625" style="280" customWidth="1"/>
    <col min="8967" max="8967" width="11.28515625" style="280" bestFit="1" customWidth="1"/>
    <col min="8968" max="8968" width="10.140625" style="280" bestFit="1" customWidth="1"/>
    <col min="8969" max="8969" width="3.7109375" style="280" customWidth="1"/>
    <col min="8970" max="9217" width="9.140625" style="280"/>
    <col min="9218" max="9218" width="13.7109375" style="280" customWidth="1"/>
    <col min="9219" max="9219" width="42.7109375" style="280" customWidth="1"/>
    <col min="9220" max="9221" width="8.7109375" style="280" customWidth="1"/>
    <col min="9222" max="9222" width="11.140625" style="280" customWidth="1"/>
    <col min="9223" max="9223" width="11.28515625" style="280" bestFit="1" customWidth="1"/>
    <col min="9224" max="9224" width="10.140625" style="280" bestFit="1" customWidth="1"/>
    <col min="9225" max="9225" width="3.7109375" style="280" customWidth="1"/>
    <col min="9226" max="9473" width="9.140625" style="280"/>
    <col min="9474" max="9474" width="13.7109375" style="280" customWidth="1"/>
    <col min="9475" max="9475" width="42.7109375" style="280" customWidth="1"/>
    <col min="9476" max="9477" width="8.7109375" style="280" customWidth="1"/>
    <col min="9478" max="9478" width="11.140625" style="280" customWidth="1"/>
    <col min="9479" max="9479" width="11.28515625" style="280" bestFit="1" customWidth="1"/>
    <col min="9480" max="9480" width="10.140625" style="280" bestFit="1" customWidth="1"/>
    <col min="9481" max="9481" width="3.7109375" style="280" customWidth="1"/>
    <col min="9482" max="9729" width="9.140625" style="280"/>
    <col min="9730" max="9730" width="13.7109375" style="280" customWidth="1"/>
    <col min="9731" max="9731" width="42.7109375" style="280" customWidth="1"/>
    <col min="9732" max="9733" width="8.7109375" style="280" customWidth="1"/>
    <col min="9734" max="9734" width="11.140625" style="280" customWidth="1"/>
    <col min="9735" max="9735" width="11.28515625" style="280" bestFit="1" customWidth="1"/>
    <col min="9736" max="9736" width="10.140625" style="280" bestFit="1" customWidth="1"/>
    <col min="9737" max="9737" width="3.7109375" style="280" customWidth="1"/>
    <col min="9738" max="9985" width="9.140625" style="280"/>
    <col min="9986" max="9986" width="13.7109375" style="280" customWidth="1"/>
    <col min="9987" max="9987" width="42.7109375" style="280" customWidth="1"/>
    <col min="9988" max="9989" width="8.7109375" style="280" customWidth="1"/>
    <col min="9990" max="9990" width="11.140625" style="280" customWidth="1"/>
    <col min="9991" max="9991" width="11.28515625" style="280" bestFit="1" customWidth="1"/>
    <col min="9992" max="9992" width="10.140625" style="280" bestFit="1" customWidth="1"/>
    <col min="9993" max="9993" width="3.7109375" style="280" customWidth="1"/>
    <col min="9994" max="10241" width="9.140625" style="280"/>
    <col min="10242" max="10242" width="13.7109375" style="280" customWidth="1"/>
    <col min="10243" max="10243" width="42.7109375" style="280" customWidth="1"/>
    <col min="10244" max="10245" width="8.7109375" style="280" customWidth="1"/>
    <col min="10246" max="10246" width="11.140625" style="280" customWidth="1"/>
    <col min="10247" max="10247" width="11.28515625" style="280" bestFit="1" customWidth="1"/>
    <col min="10248" max="10248" width="10.140625" style="280" bestFit="1" customWidth="1"/>
    <col min="10249" max="10249" width="3.7109375" style="280" customWidth="1"/>
    <col min="10250" max="10497" width="9.140625" style="280"/>
    <col min="10498" max="10498" width="13.7109375" style="280" customWidth="1"/>
    <col min="10499" max="10499" width="42.7109375" style="280" customWidth="1"/>
    <col min="10500" max="10501" width="8.7109375" style="280" customWidth="1"/>
    <col min="10502" max="10502" width="11.140625" style="280" customWidth="1"/>
    <col min="10503" max="10503" width="11.28515625" style="280" bestFit="1" customWidth="1"/>
    <col min="10504" max="10504" width="10.140625" style="280" bestFit="1" customWidth="1"/>
    <col min="10505" max="10505" width="3.7109375" style="280" customWidth="1"/>
    <col min="10506" max="10753" width="9.140625" style="280"/>
    <col min="10754" max="10754" width="13.7109375" style="280" customWidth="1"/>
    <col min="10755" max="10755" width="42.7109375" style="280" customWidth="1"/>
    <col min="10756" max="10757" width="8.7109375" style="280" customWidth="1"/>
    <col min="10758" max="10758" width="11.140625" style="280" customWidth="1"/>
    <col min="10759" max="10759" width="11.28515625" style="280" bestFit="1" customWidth="1"/>
    <col min="10760" max="10760" width="10.140625" style="280" bestFit="1" customWidth="1"/>
    <col min="10761" max="10761" width="3.7109375" style="280" customWidth="1"/>
    <col min="10762" max="11009" width="9.140625" style="280"/>
    <col min="11010" max="11010" width="13.7109375" style="280" customWidth="1"/>
    <col min="11011" max="11011" width="42.7109375" style="280" customWidth="1"/>
    <col min="11012" max="11013" width="8.7109375" style="280" customWidth="1"/>
    <col min="11014" max="11014" width="11.140625" style="280" customWidth="1"/>
    <col min="11015" max="11015" width="11.28515625" style="280" bestFit="1" customWidth="1"/>
    <col min="11016" max="11016" width="10.140625" style="280" bestFit="1" customWidth="1"/>
    <col min="11017" max="11017" width="3.7109375" style="280" customWidth="1"/>
    <col min="11018" max="11265" width="9.140625" style="280"/>
    <col min="11266" max="11266" width="13.7109375" style="280" customWidth="1"/>
    <col min="11267" max="11267" width="42.7109375" style="280" customWidth="1"/>
    <col min="11268" max="11269" width="8.7109375" style="280" customWidth="1"/>
    <col min="11270" max="11270" width="11.140625" style="280" customWidth="1"/>
    <col min="11271" max="11271" width="11.28515625" style="280" bestFit="1" customWidth="1"/>
    <col min="11272" max="11272" width="10.140625" style="280" bestFit="1" customWidth="1"/>
    <col min="11273" max="11273" width="3.7109375" style="280" customWidth="1"/>
    <col min="11274" max="11521" width="9.140625" style="280"/>
    <col min="11522" max="11522" width="13.7109375" style="280" customWidth="1"/>
    <col min="11523" max="11523" width="42.7109375" style="280" customWidth="1"/>
    <col min="11524" max="11525" width="8.7109375" style="280" customWidth="1"/>
    <col min="11526" max="11526" width="11.140625" style="280" customWidth="1"/>
    <col min="11527" max="11527" width="11.28515625" style="280" bestFit="1" customWidth="1"/>
    <col min="11528" max="11528" width="10.140625" style="280" bestFit="1" customWidth="1"/>
    <col min="11529" max="11529" width="3.7109375" style="280" customWidth="1"/>
    <col min="11530" max="11777" width="9.140625" style="280"/>
    <col min="11778" max="11778" width="13.7109375" style="280" customWidth="1"/>
    <col min="11779" max="11779" width="42.7109375" style="280" customWidth="1"/>
    <col min="11780" max="11781" width="8.7109375" style="280" customWidth="1"/>
    <col min="11782" max="11782" width="11.140625" style="280" customWidth="1"/>
    <col min="11783" max="11783" width="11.28515625" style="280" bestFit="1" customWidth="1"/>
    <col min="11784" max="11784" width="10.140625" style="280" bestFit="1" customWidth="1"/>
    <col min="11785" max="11785" width="3.7109375" style="280" customWidth="1"/>
    <col min="11786" max="12033" width="9.140625" style="280"/>
    <col min="12034" max="12034" width="13.7109375" style="280" customWidth="1"/>
    <col min="12035" max="12035" width="42.7109375" style="280" customWidth="1"/>
    <col min="12036" max="12037" width="8.7109375" style="280" customWidth="1"/>
    <col min="12038" max="12038" width="11.140625" style="280" customWidth="1"/>
    <col min="12039" max="12039" width="11.28515625" style="280" bestFit="1" customWidth="1"/>
    <col min="12040" max="12040" width="10.140625" style="280" bestFit="1" customWidth="1"/>
    <col min="12041" max="12041" width="3.7109375" style="280" customWidth="1"/>
    <col min="12042" max="12289" width="9.140625" style="280"/>
    <col min="12290" max="12290" width="13.7109375" style="280" customWidth="1"/>
    <col min="12291" max="12291" width="42.7109375" style="280" customWidth="1"/>
    <col min="12292" max="12293" width="8.7109375" style="280" customWidth="1"/>
    <col min="12294" max="12294" width="11.140625" style="280" customWidth="1"/>
    <col min="12295" max="12295" width="11.28515625" style="280" bestFit="1" customWidth="1"/>
    <col min="12296" max="12296" width="10.140625" style="280" bestFit="1" customWidth="1"/>
    <col min="12297" max="12297" width="3.7109375" style="280" customWidth="1"/>
    <col min="12298" max="12545" width="9.140625" style="280"/>
    <col min="12546" max="12546" width="13.7109375" style="280" customWidth="1"/>
    <col min="12547" max="12547" width="42.7109375" style="280" customWidth="1"/>
    <col min="12548" max="12549" width="8.7109375" style="280" customWidth="1"/>
    <col min="12550" max="12550" width="11.140625" style="280" customWidth="1"/>
    <col min="12551" max="12551" width="11.28515625" style="280" bestFit="1" customWidth="1"/>
    <col min="12552" max="12552" width="10.140625" style="280" bestFit="1" customWidth="1"/>
    <col min="12553" max="12553" width="3.7109375" style="280" customWidth="1"/>
    <col min="12554" max="12801" width="9.140625" style="280"/>
    <col min="12802" max="12802" width="13.7109375" style="280" customWidth="1"/>
    <col min="12803" max="12803" width="42.7109375" style="280" customWidth="1"/>
    <col min="12804" max="12805" width="8.7109375" style="280" customWidth="1"/>
    <col min="12806" max="12806" width="11.140625" style="280" customWidth="1"/>
    <col min="12807" max="12807" width="11.28515625" style="280" bestFit="1" customWidth="1"/>
    <col min="12808" max="12808" width="10.140625" style="280" bestFit="1" customWidth="1"/>
    <col min="12809" max="12809" width="3.7109375" style="280" customWidth="1"/>
    <col min="12810" max="13057" width="9.140625" style="280"/>
    <col min="13058" max="13058" width="13.7109375" style="280" customWidth="1"/>
    <col min="13059" max="13059" width="42.7109375" style="280" customWidth="1"/>
    <col min="13060" max="13061" width="8.7109375" style="280" customWidth="1"/>
    <col min="13062" max="13062" width="11.140625" style="280" customWidth="1"/>
    <col min="13063" max="13063" width="11.28515625" style="280" bestFit="1" customWidth="1"/>
    <col min="13064" max="13064" width="10.140625" style="280" bestFit="1" customWidth="1"/>
    <col min="13065" max="13065" width="3.7109375" style="280" customWidth="1"/>
    <col min="13066" max="13313" width="9.140625" style="280"/>
    <col min="13314" max="13314" width="13.7109375" style="280" customWidth="1"/>
    <col min="13315" max="13315" width="42.7109375" style="280" customWidth="1"/>
    <col min="13316" max="13317" width="8.7109375" style="280" customWidth="1"/>
    <col min="13318" max="13318" width="11.140625" style="280" customWidth="1"/>
    <col min="13319" max="13319" width="11.28515625" style="280" bestFit="1" customWidth="1"/>
    <col min="13320" max="13320" width="10.140625" style="280" bestFit="1" customWidth="1"/>
    <col min="13321" max="13321" width="3.7109375" style="280" customWidth="1"/>
    <col min="13322" max="13569" width="9.140625" style="280"/>
    <col min="13570" max="13570" width="13.7109375" style="280" customWidth="1"/>
    <col min="13571" max="13571" width="42.7109375" style="280" customWidth="1"/>
    <col min="13572" max="13573" width="8.7109375" style="280" customWidth="1"/>
    <col min="13574" max="13574" width="11.140625" style="280" customWidth="1"/>
    <col min="13575" max="13575" width="11.28515625" style="280" bestFit="1" customWidth="1"/>
    <col min="13576" max="13576" width="10.140625" style="280" bestFit="1" customWidth="1"/>
    <col min="13577" max="13577" width="3.7109375" style="280" customWidth="1"/>
    <col min="13578" max="13825" width="9.140625" style="280"/>
    <col min="13826" max="13826" width="13.7109375" style="280" customWidth="1"/>
    <col min="13827" max="13827" width="42.7109375" style="280" customWidth="1"/>
    <col min="13828" max="13829" width="8.7109375" style="280" customWidth="1"/>
    <col min="13830" max="13830" width="11.140625" style="280" customWidth="1"/>
    <col min="13831" max="13831" width="11.28515625" style="280" bestFit="1" customWidth="1"/>
    <col min="13832" max="13832" width="10.140625" style="280" bestFit="1" customWidth="1"/>
    <col min="13833" max="13833" width="3.7109375" style="280" customWidth="1"/>
    <col min="13834" max="14081" width="9.140625" style="280"/>
    <col min="14082" max="14082" width="13.7109375" style="280" customWidth="1"/>
    <col min="14083" max="14083" width="42.7109375" style="280" customWidth="1"/>
    <col min="14084" max="14085" width="8.7109375" style="280" customWidth="1"/>
    <col min="14086" max="14086" width="11.140625" style="280" customWidth="1"/>
    <col min="14087" max="14087" width="11.28515625" style="280" bestFit="1" customWidth="1"/>
    <col min="14088" max="14088" width="10.140625" style="280" bestFit="1" customWidth="1"/>
    <col min="14089" max="14089" width="3.7109375" style="280" customWidth="1"/>
    <col min="14090" max="14337" width="9.140625" style="280"/>
    <col min="14338" max="14338" width="13.7109375" style="280" customWidth="1"/>
    <col min="14339" max="14339" width="42.7109375" style="280" customWidth="1"/>
    <col min="14340" max="14341" width="8.7109375" style="280" customWidth="1"/>
    <col min="14342" max="14342" width="11.140625" style="280" customWidth="1"/>
    <col min="14343" max="14343" width="11.28515625" style="280" bestFit="1" customWidth="1"/>
    <col min="14344" max="14344" width="10.140625" style="280" bestFit="1" customWidth="1"/>
    <col min="14345" max="14345" width="3.7109375" style="280" customWidth="1"/>
    <col min="14346" max="14593" width="9.140625" style="280"/>
    <col min="14594" max="14594" width="13.7109375" style="280" customWidth="1"/>
    <col min="14595" max="14595" width="42.7109375" style="280" customWidth="1"/>
    <col min="14596" max="14597" width="8.7109375" style="280" customWidth="1"/>
    <col min="14598" max="14598" width="11.140625" style="280" customWidth="1"/>
    <col min="14599" max="14599" width="11.28515625" style="280" bestFit="1" customWidth="1"/>
    <col min="14600" max="14600" width="10.140625" style="280" bestFit="1" customWidth="1"/>
    <col min="14601" max="14601" width="3.7109375" style="280" customWidth="1"/>
    <col min="14602" max="14849" width="9.140625" style="280"/>
    <col min="14850" max="14850" width="13.7109375" style="280" customWidth="1"/>
    <col min="14851" max="14851" width="42.7109375" style="280" customWidth="1"/>
    <col min="14852" max="14853" width="8.7109375" style="280" customWidth="1"/>
    <col min="14854" max="14854" width="11.140625" style="280" customWidth="1"/>
    <col min="14855" max="14855" width="11.28515625" style="280" bestFit="1" customWidth="1"/>
    <col min="14856" max="14856" width="10.140625" style="280" bestFit="1" customWidth="1"/>
    <col min="14857" max="14857" width="3.7109375" style="280" customWidth="1"/>
    <col min="14858" max="15105" width="9.140625" style="280"/>
    <col min="15106" max="15106" width="13.7109375" style="280" customWidth="1"/>
    <col min="15107" max="15107" width="42.7109375" style="280" customWidth="1"/>
    <col min="15108" max="15109" width="8.7109375" style="280" customWidth="1"/>
    <col min="15110" max="15110" width="11.140625" style="280" customWidth="1"/>
    <col min="15111" max="15111" width="11.28515625" style="280" bestFit="1" customWidth="1"/>
    <col min="15112" max="15112" width="10.140625" style="280" bestFit="1" customWidth="1"/>
    <col min="15113" max="15113" width="3.7109375" style="280" customWidth="1"/>
    <col min="15114" max="15361" width="9.140625" style="280"/>
    <col min="15362" max="15362" width="13.7109375" style="280" customWidth="1"/>
    <col min="15363" max="15363" width="42.7109375" style="280" customWidth="1"/>
    <col min="15364" max="15365" width="8.7109375" style="280" customWidth="1"/>
    <col min="15366" max="15366" width="11.140625" style="280" customWidth="1"/>
    <col min="15367" max="15367" width="11.28515625" style="280" bestFit="1" customWidth="1"/>
    <col min="15368" max="15368" width="10.140625" style="280" bestFit="1" customWidth="1"/>
    <col min="15369" max="15369" width="3.7109375" style="280" customWidth="1"/>
    <col min="15370" max="15617" width="9.140625" style="280"/>
    <col min="15618" max="15618" width="13.7109375" style="280" customWidth="1"/>
    <col min="15619" max="15619" width="42.7109375" style="280" customWidth="1"/>
    <col min="15620" max="15621" width="8.7109375" style="280" customWidth="1"/>
    <col min="15622" max="15622" width="11.140625" style="280" customWidth="1"/>
    <col min="15623" max="15623" width="11.28515625" style="280" bestFit="1" customWidth="1"/>
    <col min="15624" max="15624" width="10.140625" style="280" bestFit="1" customWidth="1"/>
    <col min="15625" max="15625" width="3.7109375" style="280" customWidth="1"/>
    <col min="15626" max="15873" width="9.140625" style="280"/>
    <col min="15874" max="15874" width="13.7109375" style="280" customWidth="1"/>
    <col min="15875" max="15875" width="42.7109375" style="280" customWidth="1"/>
    <col min="15876" max="15877" width="8.7109375" style="280" customWidth="1"/>
    <col min="15878" max="15878" width="11.140625" style="280" customWidth="1"/>
    <col min="15879" max="15879" width="11.28515625" style="280" bestFit="1" customWidth="1"/>
    <col min="15880" max="15880" width="10.140625" style="280" bestFit="1" customWidth="1"/>
    <col min="15881" max="15881" width="3.7109375" style="280" customWidth="1"/>
    <col min="15882" max="16129" width="9.140625" style="280"/>
    <col min="16130" max="16130" width="13.7109375" style="280" customWidth="1"/>
    <col min="16131" max="16131" width="42.7109375" style="280" customWidth="1"/>
    <col min="16132" max="16133" width="8.7109375" style="280" customWidth="1"/>
    <col min="16134" max="16134" width="11.140625" style="280" customWidth="1"/>
    <col min="16135" max="16135" width="11.28515625" style="280" bestFit="1" customWidth="1"/>
    <col min="16136" max="16136" width="10.140625" style="280" bestFit="1" customWidth="1"/>
    <col min="16137" max="16137" width="3.7109375" style="280" customWidth="1"/>
    <col min="16138" max="16384" width="9.140625" style="280"/>
  </cols>
  <sheetData>
    <row r="1" spans="2:12" ht="15.75" thickBot="1" x14ac:dyDescent="0.3">
      <c r="C1" s="3"/>
      <c r="D1" s="4"/>
    </row>
    <row r="2" spans="2:12" ht="15" customHeight="1" x14ac:dyDescent="0.25">
      <c r="B2" s="376" t="s">
        <v>181</v>
      </c>
      <c r="C2" s="366" t="s">
        <v>283</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78" customFormat="1" x14ac:dyDescent="0.25">
      <c r="B30" s="107"/>
      <c r="C30" s="67"/>
      <c r="D30" s="68"/>
      <c r="E30" s="139"/>
      <c r="F30" s="139"/>
      <c r="G30" s="139"/>
      <c r="H30" s="140"/>
    </row>
    <row r="31" spans="2:13" s="278" customFormat="1" x14ac:dyDescent="0.25">
      <c r="B31" s="85"/>
      <c r="C31" s="74"/>
      <c r="D31" s="108"/>
      <c r="E31" s="141"/>
      <c r="F31" s="141"/>
      <c r="G31" s="124"/>
      <c r="H31" s="125"/>
    </row>
    <row r="32" spans="2:13" s="278" customFormat="1" x14ac:dyDescent="0.25">
      <c r="B32" s="85"/>
      <c r="C32" s="74"/>
      <c r="D32" s="75"/>
      <c r="E32" s="142"/>
      <c r="F32" s="142"/>
      <c r="G32" s="124"/>
      <c r="H32" s="125"/>
    </row>
    <row r="33" spans="2:10" s="278" customFormat="1" x14ac:dyDescent="0.25">
      <c r="B33" s="85"/>
      <c r="C33" s="74"/>
      <c r="D33" s="75"/>
      <c r="E33" s="142"/>
      <c r="F33" s="142"/>
      <c r="G33" s="142"/>
      <c r="H33" s="125"/>
    </row>
    <row r="34" spans="2:10" s="278" customFormat="1" x14ac:dyDescent="0.25">
      <c r="B34" s="85"/>
      <c r="C34" s="74"/>
      <c r="D34" s="75"/>
      <c r="E34" s="142"/>
      <c r="F34" s="142"/>
      <c r="G34" s="124"/>
      <c r="H34" s="125"/>
    </row>
    <row r="35" spans="2:10" s="278"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'BSIC03.a-3C '!E47</f>
        <v>222</v>
      </c>
      <c r="F41" s="258">
        <f>'ANAS 2015'!E18</f>
        <v>0.4</v>
      </c>
      <c r="G41" s="259">
        <f t="shared" ref="G41:G44" si="0">E41/$G$15</f>
        <v>222</v>
      </c>
      <c r="H41" s="260">
        <f t="shared" ref="H41:H44" si="1">G41*F41</f>
        <v>88.800000000000011</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'BSIC03.a-3C '!E43</f>
        <v>28</v>
      </c>
      <c r="F42" s="245">
        <f>'ANAS 2015'!E20</f>
        <v>0.85</v>
      </c>
      <c r="G42" s="242">
        <f>E42/$G$15</f>
        <v>28</v>
      </c>
      <c r="H42" s="243">
        <f>G42*F42</f>
        <v>23.8</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'BSIC03.a-3C '!E48</f>
        <v>37</v>
      </c>
      <c r="F43" s="240">
        <f>'ANAS 2015'!E19</f>
        <v>0.25</v>
      </c>
      <c r="G43" s="242">
        <f>E43/$G$15</f>
        <v>37</v>
      </c>
      <c r="H43" s="243">
        <f>G43*F43</f>
        <v>9.25</v>
      </c>
      <c r="J43" s="45"/>
    </row>
    <row r="44" spans="2:10" ht="26.25" thickBot="1" x14ac:dyDescent="0.3">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'BSIC03.a-3C '!E49</f>
        <v>2</v>
      </c>
      <c r="F44" s="240">
        <f>'ANALISI DI MERCATO'!H5</f>
        <v>37.774421333333336</v>
      </c>
      <c r="G44" s="255">
        <f t="shared" si="0"/>
        <v>2</v>
      </c>
      <c r="H44" s="256">
        <f t="shared" si="1"/>
        <v>75.548842666666673</v>
      </c>
      <c r="J44" s="45"/>
    </row>
    <row r="45" spans="2:10" ht="15.75" thickBot="1" x14ac:dyDescent="0.3">
      <c r="B45" s="105"/>
      <c r="C45" s="56" t="s">
        <v>22</v>
      </c>
      <c r="D45" s="57"/>
      <c r="E45" s="136"/>
      <c r="F45" s="136"/>
      <c r="G45" s="60" t="s">
        <v>15</v>
      </c>
      <c r="H45" s="12">
        <f>SUM(H41:H44)</f>
        <v>197.39884266666667</v>
      </c>
    </row>
    <row r="46" spans="2:10" ht="15.75" thickBot="1" x14ac:dyDescent="0.3">
      <c r="C46" s="87"/>
      <c r="D46" s="88"/>
      <c r="E46" s="147"/>
      <c r="F46" s="147"/>
      <c r="G46" s="148"/>
      <c r="H46" s="148"/>
    </row>
    <row r="47" spans="2:10" ht="15.75" thickBot="1" x14ac:dyDescent="0.3">
      <c r="C47" s="91"/>
      <c r="D47" s="91"/>
      <c r="E47" s="91"/>
      <c r="F47" s="91" t="s">
        <v>23</v>
      </c>
      <c r="G47" s="92" t="s">
        <v>31</v>
      </c>
      <c r="H47" s="12">
        <f>H45+H38+H27</f>
        <v>197.39884266666667</v>
      </c>
    </row>
  </sheetData>
  <mergeCells count="2">
    <mergeCell ref="B2:B3"/>
    <mergeCell ref="C2:F13"/>
  </mergeCells>
  <pageMargins left="0.7" right="0.7" top="0.75" bottom="0.75" header="0.3" footer="0.3"/>
  <pageSetup paperSize="9" scale="5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56"/>
  <sheetViews>
    <sheetView topLeftCell="A36" workbookViewId="0">
      <selection activeCell="C50" sqref="C50"/>
    </sheetView>
  </sheetViews>
  <sheetFormatPr defaultRowHeight="15" x14ac:dyDescent="0.25"/>
  <cols>
    <col min="1" max="1" width="3.7109375" style="280" customWidth="1"/>
    <col min="2" max="2" width="15.7109375" style="101" customWidth="1"/>
    <col min="3" max="3" width="80.7109375" style="280" customWidth="1"/>
    <col min="4" max="4" width="8.7109375" style="6" customWidth="1"/>
    <col min="5" max="5" width="8.7109375" style="5" customWidth="1"/>
    <col min="6" max="8" width="10.7109375" style="5" customWidth="1"/>
    <col min="9" max="9" width="3.7109375" style="280" customWidth="1"/>
    <col min="10" max="257" width="9.140625" style="280"/>
    <col min="258" max="258" width="13.7109375" style="280" customWidth="1"/>
    <col min="259" max="259" width="42.7109375" style="280" customWidth="1"/>
    <col min="260" max="261" width="8.7109375" style="280" customWidth="1"/>
    <col min="262" max="264" width="10.7109375" style="280" customWidth="1"/>
    <col min="265" max="265" width="3.7109375" style="280" customWidth="1"/>
    <col min="266" max="513" width="9.140625" style="280"/>
    <col min="514" max="514" width="13.7109375" style="280" customWidth="1"/>
    <col min="515" max="515" width="42.7109375" style="280" customWidth="1"/>
    <col min="516" max="517" width="8.7109375" style="280" customWidth="1"/>
    <col min="518" max="520" width="10.7109375" style="280" customWidth="1"/>
    <col min="521" max="521" width="3.7109375" style="280" customWidth="1"/>
    <col min="522" max="769" width="9.140625" style="280"/>
    <col min="770" max="770" width="13.7109375" style="280" customWidth="1"/>
    <col min="771" max="771" width="42.7109375" style="280" customWidth="1"/>
    <col min="772" max="773" width="8.7109375" style="280" customWidth="1"/>
    <col min="774" max="776" width="10.7109375" style="280" customWidth="1"/>
    <col min="777" max="777" width="3.7109375" style="280" customWidth="1"/>
    <col min="778" max="1025" width="9.140625" style="280"/>
    <col min="1026" max="1026" width="13.7109375" style="280" customWidth="1"/>
    <col min="1027" max="1027" width="42.7109375" style="280" customWidth="1"/>
    <col min="1028" max="1029" width="8.7109375" style="280" customWidth="1"/>
    <col min="1030" max="1032" width="10.7109375" style="280" customWidth="1"/>
    <col min="1033" max="1033" width="3.7109375" style="280" customWidth="1"/>
    <col min="1034" max="1281" width="9.140625" style="280"/>
    <col min="1282" max="1282" width="13.7109375" style="280" customWidth="1"/>
    <col min="1283" max="1283" width="42.7109375" style="280" customWidth="1"/>
    <col min="1284" max="1285" width="8.7109375" style="280" customWidth="1"/>
    <col min="1286" max="1288" width="10.7109375" style="280" customWidth="1"/>
    <col min="1289" max="1289" width="3.7109375" style="280" customWidth="1"/>
    <col min="1290" max="1537" width="9.140625" style="280"/>
    <col min="1538" max="1538" width="13.7109375" style="280" customWidth="1"/>
    <col min="1539" max="1539" width="42.7109375" style="280" customWidth="1"/>
    <col min="1540" max="1541" width="8.7109375" style="280" customWidth="1"/>
    <col min="1542" max="1544" width="10.7109375" style="280" customWidth="1"/>
    <col min="1545" max="1545" width="3.7109375" style="280" customWidth="1"/>
    <col min="1546" max="1793" width="9.140625" style="280"/>
    <col min="1794" max="1794" width="13.7109375" style="280" customWidth="1"/>
    <col min="1795" max="1795" width="42.7109375" style="280" customWidth="1"/>
    <col min="1796" max="1797" width="8.7109375" style="280" customWidth="1"/>
    <col min="1798" max="1800" width="10.7109375" style="280" customWidth="1"/>
    <col min="1801" max="1801" width="3.7109375" style="280" customWidth="1"/>
    <col min="1802" max="2049" width="9.140625" style="280"/>
    <col min="2050" max="2050" width="13.7109375" style="280" customWidth="1"/>
    <col min="2051" max="2051" width="42.7109375" style="280" customWidth="1"/>
    <col min="2052" max="2053" width="8.7109375" style="280" customWidth="1"/>
    <col min="2054" max="2056" width="10.7109375" style="280" customWidth="1"/>
    <col min="2057" max="2057" width="3.7109375" style="280" customWidth="1"/>
    <col min="2058" max="2305" width="9.140625" style="280"/>
    <col min="2306" max="2306" width="13.7109375" style="280" customWidth="1"/>
    <col min="2307" max="2307" width="42.7109375" style="280" customWidth="1"/>
    <col min="2308" max="2309" width="8.7109375" style="280" customWidth="1"/>
    <col min="2310" max="2312" width="10.7109375" style="280" customWidth="1"/>
    <col min="2313" max="2313" width="3.7109375" style="280" customWidth="1"/>
    <col min="2314" max="2561" width="9.140625" style="280"/>
    <col min="2562" max="2562" width="13.7109375" style="280" customWidth="1"/>
    <col min="2563" max="2563" width="42.7109375" style="280" customWidth="1"/>
    <col min="2564" max="2565" width="8.7109375" style="280" customWidth="1"/>
    <col min="2566" max="2568" width="10.7109375" style="280" customWidth="1"/>
    <col min="2569" max="2569" width="3.7109375" style="280" customWidth="1"/>
    <col min="2570" max="2817" width="9.140625" style="280"/>
    <col min="2818" max="2818" width="13.7109375" style="280" customWidth="1"/>
    <col min="2819" max="2819" width="42.7109375" style="280" customWidth="1"/>
    <col min="2820" max="2821" width="8.7109375" style="280" customWidth="1"/>
    <col min="2822" max="2824" width="10.7109375" style="280" customWidth="1"/>
    <col min="2825" max="2825" width="3.7109375" style="280" customWidth="1"/>
    <col min="2826" max="3073" width="9.140625" style="280"/>
    <col min="3074" max="3074" width="13.7109375" style="280" customWidth="1"/>
    <col min="3075" max="3075" width="42.7109375" style="280" customWidth="1"/>
    <col min="3076" max="3077" width="8.7109375" style="280" customWidth="1"/>
    <col min="3078" max="3080" width="10.7109375" style="280" customWidth="1"/>
    <col min="3081" max="3081" width="3.7109375" style="280" customWidth="1"/>
    <col min="3082" max="3329" width="9.140625" style="280"/>
    <col min="3330" max="3330" width="13.7109375" style="280" customWidth="1"/>
    <col min="3331" max="3331" width="42.7109375" style="280" customWidth="1"/>
    <col min="3332" max="3333" width="8.7109375" style="280" customWidth="1"/>
    <col min="3334" max="3336" width="10.7109375" style="280" customWidth="1"/>
    <col min="3337" max="3337" width="3.7109375" style="280" customWidth="1"/>
    <col min="3338" max="3585" width="9.140625" style="280"/>
    <col min="3586" max="3586" width="13.7109375" style="280" customWidth="1"/>
    <col min="3587" max="3587" width="42.7109375" style="280" customWidth="1"/>
    <col min="3588" max="3589" width="8.7109375" style="280" customWidth="1"/>
    <col min="3590" max="3592" width="10.7109375" style="280" customWidth="1"/>
    <col min="3593" max="3593" width="3.7109375" style="280" customWidth="1"/>
    <col min="3594" max="3841" width="9.140625" style="280"/>
    <col min="3842" max="3842" width="13.7109375" style="280" customWidth="1"/>
    <col min="3843" max="3843" width="42.7109375" style="280" customWidth="1"/>
    <col min="3844" max="3845" width="8.7109375" style="280" customWidth="1"/>
    <col min="3846" max="3848" width="10.7109375" style="280" customWidth="1"/>
    <col min="3849" max="3849" width="3.7109375" style="280" customWidth="1"/>
    <col min="3850" max="4097" width="9.140625" style="280"/>
    <col min="4098" max="4098" width="13.7109375" style="280" customWidth="1"/>
    <col min="4099" max="4099" width="42.7109375" style="280" customWidth="1"/>
    <col min="4100" max="4101" width="8.7109375" style="280" customWidth="1"/>
    <col min="4102" max="4104" width="10.7109375" style="280" customWidth="1"/>
    <col min="4105" max="4105" width="3.7109375" style="280" customWidth="1"/>
    <col min="4106" max="4353" width="9.140625" style="280"/>
    <col min="4354" max="4354" width="13.7109375" style="280" customWidth="1"/>
    <col min="4355" max="4355" width="42.7109375" style="280" customWidth="1"/>
    <col min="4356" max="4357" width="8.7109375" style="280" customWidth="1"/>
    <col min="4358" max="4360" width="10.7109375" style="280" customWidth="1"/>
    <col min="4361" max="4361" width="3.7109375" style="280" customWidth="1"/>
    <col min="4362" max="4609" width="9.140625" style="280"/>
    <col min="4610" max="4610" width="13.7109375" style="280" customWidth="1"/>
    <col min="4611" max="4611" width="42.7109375" style="280" customWidth="1"/>
    <col min="4612" max="4613" width="8.7109375" style="280" customWidth="1"/>
    <col min="4614" max="4616" width="10.7109375" style="280" customWidth="1"/>
    <col min="4617" max="4617" width="3.7109375" style="280" customWidth="1"/>
    <col min="4618" max="4865" width="9.140625" style="280"/>
    <col min="4866" max="4866" width="13.7109375" style="280" customWidth="1"/>
    <col min="4867" max="4867" width="42.7109375" style="280" customWidth="1"/>
    <col min="4868" max="4869" width="8.7109375" style="280" customWidth="1"/>
    <col min="4870" max="4872" width="10.7109375" style="280" customWidth="1"/>
    <col min="4873" max="4873" width="3.7109375" style="280" customWidth="1"/>
    <col min="4874" max="5121" width="9.140625" style="280"/>
    <col min="5122" max="5122" width="13.7109375" style="280" customWidth="1"/>
    <col min="5123" max="5123" width="42.7109375" style="280" customWidth="1"/>
    <col min="5124" max="5125" width="8.7109375" style="280" customWidth="1"/>
    <col min="5126" max="5128" width="10.7109375" style="280" customWidth="1"/>
    <col min="5129" max="5129" width="3.7109375" style="280" customWidth="1"/>
    <col min="5130" max="5377" width="9.140625" style="280"/>
    <col min="5378" max="5378" width="13.7109375" style="280" customWidth="1"/>
    <col min="5379" max="5379" width="42.7109375" style="280" customWidth="1"/>
    <col min="5380" max="5381" width="8.7109375" style="280" customWidth="1"/>
    <col min="5382" max="5384" width="10.7109375" style="280" customWidth="1"/>
    <col min="5385" max="5385" width="3.7109375" style="280" customWidth="1"/>
    <col min="5386" max="5633" width="9.140625" style="280"/>
    <col min="5634" max="5634" width="13.7109375" style="280" customWidth="1"/>
    <col min="5635" max="5635" width="42.7109375" style="280" customWidth="1"/>
    <col min="5636" max="5637" width="8.7109375" style="280" customWidth="1"/>
    <col min="5638" max="5640" width="10.7109375" style="280" customWidth="1"/>
    <col min="5641" max="5641" width="3.7109375" style="280" customWidth="1"/>
    <col min="5642" max="5889" width="9.140625" style="280"/>
    <col min="5890" max="5890" width="13.7109375" style="280" customWidth="1"/>
    <col min="5891" max="5891" width="42.7109375" style="280" customWidth="1"/>
    <col min="5892" max="5893" width="8.7109375" style="280" customWidth="1"/>
    <col min="5894" max="5896" width="10.7109375" style="280" customWidth="1"/>
    <col min="5897" max="5897" width="3.7109375" style="280" customWidth="1"/>
    <col min="5898" max="6145" width="9.140625" style="280"/>
    <col min="6146" max="6146" width="13.7109375" style="280" customWidth="1"/>
    <col min="6147" max="6147" width="42.7109375" style="280" customWidth="1"/>
    <col min="6148" max="6149" width="8.7109375" style="280" customWidth="1"/>
    <col min="6150" max="6152" width="10.7109375" style="280" customWidth="1"/>
    <col min="6153" max="6153" width="3.7109375" style="280" customWidth="1"/>
    <col min="6154" max="6401" width="9.140625" style="280"/>
    <col min="6402" max="6402" width="13.7109375" style="280" customWidth="1"/>
    <col min="6403" max="6403" width="42.7109375" style="280" customWidth="1"/>
    <col min="6404" max="6405" width="8.7109375" style="280" customWidth="1"/>
    <col min="6406" max="6408" width="10.7109375" style="280" customWidth="1"/>
    <col min="6409" max="6409" width="3.7109375" style="280" customWidth="1"/>
    <col min="6410" max="6657" width="9.140625" style="280"/>
    <col min="6658" max="6658" width="13.7109375" style="280" customWidth="1"/>
    <col min="6659" max="6659" width="42.7109375" style="280" customWidth="1"/>
    <col min="6660" max="6661" width="8.7109375" style="280" customWidth="1"/>
    <col min="6662" max="6664" width="10.7109375" style="280" customWidth="1"/>
    <col min="6665" max="6665" width="3.7109375" style="280" customWidth="1"/>
    <col min="6666" max="6913" width="9.140625" style="280"/>
    <col min="6914" max="6914" width="13.7109375" style="280" customWidth="1"/>
    <col min="6915" max="6915" width="42.7109375" style="280" customWidth="1"/>
    <col min="6916" max="6917" width="8.7109375" style="280" customWidth="1"/>
    <col min="6918" max="6920" width="10.7109375" style="280" customWidth="1"/>
    <col min="6921" max="6921" width="3.7109375" style="280" customWidth="1"/>
    <col min="6922" max="7169" width="9.140625" style="280"/>
    <col min="7170" max="7170" width="13.7109375" style="280" customWidth="1"/>
    <col min="7171" max="7171" width="42.7109375" style="280" customWidth="1"/>
    <col min="7172" max="7173" width="8.7109375" style="280" customWidth="1"/>
    <col min="7174" max="7176" width="10.7109375" style="280" customWidth="1"/>
    <col min="7177" max="7177" width="3.7109375" style="280" customWidth="1"/>
    <col min="7178" max="7425" width="9.140625" style="280"/>
    <col min="7426" max="7426" width="13.7109375" style="280" customWidth="1"/>
    <col min="7427" max="7427" width="42.7109375" style="280" customWidth="1"/>
    <col min="7428" max="7429" width="8.7109375" style="280" customWidth="1"/>
    <col min="7430" max="7432" width="10.7109375" style="280" customWidth="1"/>
    <col min="7433" max="7433" width="3.7109375" style="280" customWidth="1"/>
    <col min="7434" max="7681" width="9.140625" style="280"/>
    <col min="7682" max="7682" width="13.7109375" style="280" customWidth="1"/>
    <col min="7683" max="7683" width="42.7109375" style="280" customWidth="1"/>
    <col min="7684" max="7685" width="8.7109375" style="280" customWidth="1"/>
    <col min="7686" max="7688" width="10.7109375" style="280" customWidth="1"/>
    <col min="7689" max="7689" width="3.7109375" style="280" customWidth="1"/>
    <col min="7690" max="7937" width="9.140625" style="280"/>
    <col min="7938" max="7938" width="13.7109375" style="280" customWidth="1"/>
    <col min="7939" max="7939" width="42.7109375" style="280" customWidth="1"/>
    <col min="7940" max="7941" width="8.7109375" style="280" customWidth="1"/>
    <col min="7942" max="7944" width="10.7109375" style="280" customWidth="1"/>
    <col min="7945" max="7945" width="3.7109375" style="280" customWidth="1"/>
    <col min="7946" max="8193" width="9.140625" style="280"/>
    <col min="8194" max="8194" width="13.7109375" style="280" customWidth="1"/>
    <col min="8195" max="8195" width="42.7109375" style="280" customWidth="1"/>
    <col min="8196" max="8197" width="8.7109375" style="280" customWidth="1"/>
    <col min="8198" max="8200" width="10.7109375" style="280" customWidth="1"/>
    <col min="8201" max="8201" width="3.7109375" style="280" customWidth="1"/>
    <col min="8202" max="8449" width="9.140625" style="280"/>
    <col min="8450" max="8450" width="13.7109375" style="280" customWidth="1"/>
    <col min="8451" max="8451" width="42.7109375" style="280" customWidth="1"/>
    <col min="8452" max="8453" width="8.7109375" style="280" customWidth="1"/>
    <col min="8454" max="8456" width="10.7109375" style="280" customWidth="1"/>
    <col min="8457" max="8457" width="3.7109375" style="280" customWidth="1"/>
    <col min="8458" max="8705" width="9.140625" style="280"/>
    <col min="8706" max="8706" width="13.7109375" style="280" customWidth="1"/>
    <col min="8707" max="8707" width="42.7109375" style="280" customWidth="1"/>
    <col min="8708" max="8709" width="8.7109375" style="280" customWidth="1"/>
    <col min="8710" max="8712" width="10.7109375" style="280" customWidth="1"/>
    <col min="8713" max="8713" width="3.7109375" style="280" customWidth="1"/>
    <col min="8714" max="8961" width="9.140625" style="280"/>
    <col min="8962" max="8962" width="13.7109375" style="280" customWidth="1"/>
    <col min="8963" max="8963" width="42.7109375" style="280" customWidth="1"/>
    <col min="8964" max="8965" width="8.7109375" style="280" customWidth="1"/>
    <col min="8966" max="8968" width="10.7109375" style="280" customWidth="1"/>
    <col min="8969" max="8969" width="3.7109375" style="280" customWidth="1"/>
    <col min="8970" max="9217" width="9.140625" style="280"/>
    <col min="9218" max="9218" width="13.7109375" style="280" customWidth="1"/>
    <col min="9219" max="9219" width="42.7109375" style="280" customWidth="1"/>
    <col min="9220" max="9221" width="8.7109375" style="280" customWidth="1"/>
    <col min="9222" max="9224" width="10.7109375" style="280" customWidth="1"/>
    <col min="9225" max="9225" width="3.7109375" style="280" customWidth="1"/>
    <col min="9226" max="9473" width="9.140625" style="280"/>
    <col min="9474" max="9474" width="13.7109375" style="280" customWidth="1"/>
    <col min="9475" max="9475" width="42.7109375" style="280" customWidth="1"/>
    <col min="9476" max="9477" width="8.7109375" style="280" customWidth="1"/>
    <col min="9478" max="9480" width="10.7109375" style="280" customWidth="1"/>
    <col min="9481" max="9481" width="3.7109375" style="280" customWidth="1"/>
    <col min="9482" max="9729" width="9.140625" style="280"/>
    <col min="9730" max="9730" width="13.7109375" style="280" customWidth="1"/>
    <col min="9731" max="9731" width="42.7109375" style="280" customWidth="1"/>
    <col min="9732" max="9733" width="8.7109375" style="280" customWidth="1"/>
    <col min="9734" max="9736" width="10.7109375" style="280" customWidth="1"/>
    <col min="9737" max="9737" width="3.7109375" style="280" customWidth="1"/>
    <col min="9738" max="9985" width="9.140625" style="280"/>
    <col min="9986" max="9986" width="13.7109375" style="280" customWidth="1"/>
    <col min="9987" max="9987" width="42.7109375" style="280" customWidth="1"/>
    <col min="9988" max="9989" width="8.7109375" style="280" customWidth="1"/>
    <col min="9990" max="9992" width="10.7109375" style="280" customWidth="1"/>
    <col min="9993" max="9993" width="3.7109375" style="280" customWidth="1"/>
    <col min="9994" max="10241" width="9.140625" style="280"/>
    <col min="10242" max="10242" width="13.7109375" style="280" customWidth="1"/>
    <col min="10243" max="10243" width="42.7109375" style="280" customWidth="1"/>
    <col min="10244" max="10245" width="8.7109375" style="280" customWidth="1"/>
    <col min="10246" max="10248" width="10.7109375" style="280" customWidth="1"/>
    <col min="10249" max="10249" width="3.7109375" style="280" customWidth="1"/>
    <col min="10250" max="10497" width="9.140625" style="280"/>
    <col min="10498" max="10498" width="13.7109375" style="280" customWidth="1"/>
    <col min="10499" max="10499" width="42.7109375" style="280" customWidth="1"/>
    <col min="10500" max="10501" width="8.7109375" style="280" customWidth="1"/>
    <col min="10502" max="10504" width="10.7109375" style="280" customWidth="1"/>
    <col min="10505" max="10505" width="3.7109375" style="280" customWidth="1"/>
    <col min="10506" max="10753" width="9.140625" style="280"/>
    <col min="10754" max="10754" width="13.7109375" style="280" customWidth="1"/>
    <col min="10755" max="10755" width="42.7109375" style="280" customWidth="1"/>
    <col min="10756" max="10757" width="8.7109375" style="280" customWidth="1"/>
    <col min="10758" max="10760" width="10.7109375" style="280" customWidth="1"/>
    <col min="10761" max="10761" width="3.7109375" style="280" customWidth="1"/>
    <col min="10762" max="11009" width="9.140625" style="280"/>
    <col min="11010" max="11010" width="13.7109375" style="280" customWidth="1"/>
    <col min="11011" max="11011" width="42.7109375" style="280" customWidth="1"/>
    <col min="11012" max="11013" width="8.7109375" style="280" customWidth="1"/>
    <col min="11014" max="11016" width="10.7109375" style="280" customWidth="1"/>
    <col min="11017" max="11017" width="3.7109375" style="280" customWidth="1"/>
    <col min="11018" max="11265" width="9.140625" style="280"/>
    <col min="11266" max="11266" width="13.7109375" style="280" customWidth="1"/>
    <col min="11267" max="11267" width="42.7109375" style="280" customWidth="1"/>
    <col min="11268" max="11269" width="8.7109375" style="280" customWidth="1"/>
    <col min="11270" max="11272" width="10.7109375" style="280" customWidth="1"/>
    <col min="11273" max="11273" width="3.7109375" style="280" customWidth="1"/>
    <col min="11274" max="11521" width="9.140625" style="280"/>
    <col min="11522" max="11522" width="13.7109375" style="280" customWidth="1"/>
    <col min="11523" max="11523" width="42.7109375" style="280" customWidth="1"/>
    <col min="11524" max="11525" width="8.7109375" style="280" customWidth="1"/>
    <col min="11526" max="11528" width="10.7109375" style="280" customWidth="1"/>
    <col min="11529" max="11529" width="3.7109375" style="280" customWidth="1"/>
    <col min="11530" max="11777" width="9.140625" style="280"/>
    <col min="11778" max="11778" width="13.7109375" style="280" customWidth="1"/>
    <col min="11779" max="11779" width="42.7109375" style="280" customWidth="1"/>
    <col min="11780" max="11781" width="8.7109375" style="280" customWidth="1"/>
    <col min="11782" max="11784" width="10.7109375" style="280" customWidth="1"/>
    <col min="11785" max="11785" width="3.7109375" style="280" customWidth="1"/>
    <col min="11786" max="12033" width="9.140625" style="280"/>
    <col min="12034" max="12034" width="13.7109375" style="280" customWidth="1"/>
    <col min="12035" max="12035" width="42.7109375" style="280" customWidth="1"/>
    <col min="12036" max="12037" width="8.7109375" style="280" customWidth="1"/>
    <col min="12038" max="12040" width="10.7109375" style="280" customWidth="1"/>
    <col min="12041" max="12041" width="3.7109375" style="280" customWidth="1"/>
    <col min="12042" max="12289" width="9.140625" style="280"/>
    <col min="12290" max="12290" width="13.7109375" style="280" customWidth="1"/>
    <col min="12291" max="12291" width="42.7109375" style="280" customWidth="1"/>
    <col min="12292" max="12293" width="8.7109375" style="280" customWidth="1"/>
    <col min="12294" max="12296" width="10.7109375" style="280" customWidth="1"/>
    <col min="12297" max="12297" width="3.7109375" style="280" customWidth="1"/>
    <col min="12298" max="12545" width="9.140625" style="280"/>
    <col min="12546" max="12546" width="13.7109375" style="280" customWidth="1"/>
    <col min="12547" max="12547" width="42.7109375" style="280" customWidth="1"/>
    <col min="12548" max="12549" width="8.7109375" style="280" customWidth="1"/>
    <col min="12550" max="12552" width="10.7109375" style="280" customWidth="1"/>
    <col min="12553" max="12553" width="3.7109375" style="280" customWidth="1"/>
    <col min="12554" max="12801" width="9.140625" style="280"/>
    <col min="12802" max="12802" width="13.7109375" style="280" customWidth="1"/>
    <col min="12803" max="12803" width="42.7109375" style="280" customWidth="1"/>
    <col min="12804" max="12805" width="8.7109375" style="280" customWidth="1"/>
    <col min="12806" max="12808" width="10.7109375" style="280" customWidth="1"/>
    <col min="12809" max="12809" width="3.7109375" style="280" customWidth="1"/>
    <col min="12810" max="13057" width="9.140625" style="280"/>
    <col min="13058" max="13058" width="13.7109375" style="280" customWidth="1"/>
    <col min="13059" max="13059" width="42.7109375" style="280" customWidth="1"/>
    <col min="13060" max="13061" width="8.7109375" style="280" customWidth="1"/>
    <col min="13062" max="13064" width="10.7109375" style="280" customWidth="1"/>
    <col min="13065" max="13065" width="3.7109375" style="280" customWidth="1"/>
    <col min="13066" max="13313" width="9.140625" style="280"/>
    <col min="13314" max="13314" width="13.7109375" style="280" customWidth="1"/>
    <col min="13315" max="13315" width="42.7109375" style="280" customWidth="1"/>
    <col min="13316" max="13317" width="8.7109375" style="280" customWidth="1"/>
    <col min="13318" max="13320" width="10.7109375" style="280" customWidth="1"/>
    <col min="13321" max="13321" width="3.7109375" style="280" customWidth="1"/>
    <col min="13322" max="13569" width="9.140625" style="280"/>
    <col min="13570" max="13570" width="13.7109375" style="280" customWidth="1"/>
    <col min="13571" max="13571" width="42.7109375" style="280" customWidth="1"/>
    <col min="13572" max="13573" width="8.7109375" style="280" customWidth="1"/>
    <col min="13574" max="13576" width="10.7109375" style="280" customWidth="1"/>
    <col min="13577" max="13577" width="3.7109375" style="280" customWidth="1"/>
    <col min="13578" max="13825" width="9.140625" style="280"/>
    <col min="13826" max="13826" width="13.7109375" style="280" customWidth="1"/>
    <col min="13827" max="13827" width="42.7109375" style="280" customWidth="1"/>
    <col min="13828" max="13829" width="8.7109375" style="280" customWidth="1"/>
    <col min="13830" max="13832" width="10.7109375" style="280" customWidth="1"/>
    <col min="13833" max="13833" width="3.7109375" style="280" customWidth="1"/>
    <col min="13834" max="14081" width="9.140625" style="280"/>
    <col min="14082" max="14082" width="13.7109375" style="280" customWidth="1"/>
    <col min="14083" max="14083" width="42.7109375" style="280" customWidth="1"/>
    <col min="14084" max="14085" width="8.7109375" style="280" customWidth="1"/>
    <col min="14086" max="14088" width="10.7109375" style="280" customWidth="1"/>
    <col min="14089" max="14089" width="3.7109375" style="280" customWidth="1"/>
    <col min="14090" max="14337" width="9.140625" style="280"/>
    <col min="14338" max="14338" width="13.7109375" style="280" customWidth="1"/>
    <col min="14339" max="14339" width="42.7109375" style="280" customWidth="1"/>
    <col min="14340" max="14341" width="8.7109375" style="280" customWidth="1"/>
    <col min="14342" max="14344" width="10.7109375" style="280" customWidth="1"/>
    <col min="14345" max="14345" width="3.7109375" style="280" customWidth="1"/>
    <col min="14346" max="14593" width="9.140625" style="280"/>
    <col min="14594" max="14594" width="13.7109375" style="280" customWidth="1"/>
    <col min="14595" max="14595" width="42.7109375" style="280" customWidth="1"/>
    <col min="14596" max="14597" width="8.7109375" style="280" customWidth="1"/>
    <col min="14598" max="14600" width="10.7109375" style="280" customWidth="1"/>
    <col min="14601" max="14601" width="3.7109375" style="280" customWidth="1"/>
    <col min="14602" max="14849" width="9.140625" style="280"/>
    <col min="14850" max="14850" width="13.7109375" style="280" customWidth="1"/>
    <col min="14851" max="14851" width="42.7109375" style="280" customWidth="1"/>
    <col min="14852" max="14853" width="8.7109375" style="280" customWidth="1"/>
    <col min="14854" max="14856" width="10.7109375" style="280" customWidth="1"/>
    <col min="14857" max="14857" width="3.7109375" style="280" customWidth="1"/>
    <col min="14858" max="15105" width="9.140625" style="280"/>
    <col min="15106" max="15106" width="13.7109375" style="280" customWidth="1"/>
    <col min="15107" max="15107" width="42.7109375" style="280" customWidth="1"/>
    <col min="15108" max="15109" width="8.7109375" style="280" customWidth="1"/>
    <col min="15110" max="15112" width="10.7109375" style="280" customWidth="1"/>
    <col min="15113" max="15113" width="3.7109375" style="280" customWidth="1"/>
    <col min="15114" max="15361" width="9.140625" style="280"/>
    <col min="15362" max="15362" width="13.7109375" style="280" customWidth="1"/>
    <col min="15363" max="15363" width="42.7109375" style="280" customWidth="1"/>
    <col min="15364" max="15365" width="8.7109375" style="280" customWidth="1"/>
    <col min="15366" max="15368" width="10.7109375" style="280" customWidth="1"/>
    <col min="15369" max="15369" width="3.7109375" style="280" customWidth="1"/>
    <col min="15370" max="15617" width="9.140625" style="280"/>
    <col min="15618" max="15618" width="13.7109375" style="280" customWidth="1"/>
    <col min="15619" max="15619" width="42.7109375" style="280" customWidth="1"/>
    <col min="15620" max="15621" width="8.7109375" style="280" customWidth="1"/>
    <col min="15622" max="15624" width="10.7109375" style="280" customWidth="1"/>
    <col min="15625" max="15625" width="3.7109375" style="280" customWidth="1"/>
    <col min="15626" max="15873" width="9.140625" style="280"/>
    <col min="15874" max="15874" width="13.7109375" style="280" customWidth="1"/>
    <col min="15875" max="15875" width="42.7109375" style="280" customWidth="1"/>
    <col min="15876" max="15877" width="8.7109375" style="280" customWidth="1"/>
    <col min="15878" max="15880" width="10.7109375" style="280" customWidth="1"/>
    <col min="15881" max="15881" width="3.7109375" style="280" customWidth="1"/>
    <col min="15882" max="16129" width="9.140625" style="280"/>
    <col min="16130" max="16130" width="13.7109375" style="280" customWidth="1"/>
    <col min="16131" max="16131" width="42.7109375" style="280" customWidth="1"/>
    <col min="16132" max="16133" width="8.7109375" style="280" customWidth="1"/>
    <col min="16134" max="16136" width="10.7109375" style="280" customWidth="1"/>
    <col min="16137" max="16137" width="3.7109375" style="280" customWidth="1"/>
    <col min="16138" max="16384" width="9.140625" style="280"/>
  </cols>
  <sheetData>
    <row r="1" spans="2:12" ht="15.75" thickBot="1" x14ac:dyDescent="0.3">
      <c r="C1" s="3"/>
      <c r="D1" s="4"/>
    </row>
    <row r="2" spans="2:12" ht="15" customHeight="1" x14ac:dyDescent="0.25">
      <c r="B2" s="376" t="s">
        <v>188</v>
      </c>
      <c r="C2" s="366" t="s">
        <v>292</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94">
        <v>4</v>
      </c>
      <c r="F23" s="226">
        <f>'ANAS 2015'!E24</f>
        <v>75.648979999999995</v>
      </c>
      <c r="G23" s="267">
        <f>E23/$G$15</f>
        <v>4</v>
      </c>
      <c r="H23" s="268">
        <f>G23*F23</f>
        <v>302.59591999999998</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302.59591999999998</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305</v>
      </c>
      <c r="D29" s="244"/>
      <c r="E29" s="245"/>
      <c r="F29" s="245"/>
      <c r="G29" s="245"/>
      <c r="H29" s="265"/>
    </row>
    <row r="30" spans="2:13" x14ac:dyDescent="0.25">
      <c r="B30" s="224" t="str">
        <f>'ANAS 2015'!B23</f>
        <v>CE.1.05</v>
      </c>
      <c r="C30" s="266" t="str">
        <f>'ANAS 2015'!C23</f>
        <v>Guardiania (turni 8 ore)</v>
      </c>
      <c r="D30" s="244" t="str">
        <f>'ANAS 2015'!D23</f>
        <v>h</v>
      </c>
      <c r="E30" s="245">
        <f>2*2</f>
        <v>4</v>
      </c>
      <c r="F30" s="245">
        <f>'ANAS 2015'!E23</f>
        <v>23.480270000000001</v>
      </c>
      <c r="G30" s="267">
        <f>E30/$G$15</f>
        <v>4</v>
      </c>
      <c r="H30" s="268">
        <f>G30*F30</f>
        <v>93.921080000000003</v>
      </c>
    </row>
    <row r="31" spans="2:13" x14ac:dyDescent="0.25">
      <c r="B31" s="232"/>
      <c r="C31" s="266"/>
      <c r="D31" s="239"/>
      <c r="E31" s="240"/>
      <c r="F31" s="245"/>
      <c r="G31" s="267"/>
      <c r="H31" s="268"/>
    </row>
    <row r="32" spans="2:13" x14ac:dyDescent="0.25">
      <c r="B32" s="232"/>
      <c r="C32" s="229" t="s">
        <v>306</v>
      </c>
      <c r="D32" s="239"/>
      <c r="E32" s="240"/>
      <c r="F32" s="240"/>
      <c r="G32" s="240"/>
      <c r="H32" s="268"/>
    </row>
    <row r="33" spans="2:10" x14ac:dyDescent="0.25">
      <c r="B33" s="224" t="str">
        <f>'ANAS 2015'!B23</f>
        <v>CE.1.05</v>
      </c>
      <c r="C33" s="266" t="str">
        <f>'ANAS 2015'!C23</f>
        <v>Guardiania (turni 8 ore)</v>
      </c>
      <c r="D33" s="239" t="str">
        <f>'ANAS 2015'!D23</f>
        <v>h</v>
      </c>
      <c r="E33" s="240">
        <f>2*2</f>
        <v>4</v>
      </c>
      <c r="F33" s="245">
        <f>'ANAS 2015'!E23</f>
        <v>23.480270000000001</v>
      </c>
      <c r="G33" s="267">
        <f>E33/$G$15</f>
        <v>4</v>
      </c>
      <c r="H33" s="268">
        <f>G33*F33</f>
        <v>93.921080000000003</v>
      </c>
    </row>
    <row r="34" spans="2:10" ht="15.75" thickBot="1" x14ac:dyDescent="0.3">
      <c r="B34" s="100"/>
      <c r="C34" s="164"/>
      <c r="D34" s="78"/>
      <c r="E34" s="47"/>
      <c r="F34" s="86"/>
      <c r="G34" s="43"/>
      <c r="H34" s="44"/>
    </row>
    <row r="35" spans="2:10" ht="15.75" thickBot="1" x14ac:dyDescent="0.3">
      <c r="B35" s="162"/>
      <c r="C35" s="56" t="s">
        <v>17</v>
      </c>
      <c r="D35" s="57"/>
      <c r="E35" s="58"/>
      <c r="F35" s="58"/>
      <c r="G35" s="60" t="s">
        <v>15</v>
      </c>
      <c r="H35" s="12">
        <f>SUM(H29:H34)</f>
        <v>187.84216000000001</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490.43808000000001</v>
      </c>
    </row>
    <row r="56" spans="2:10" x14ac:dyDescent="0.25">
      <c r="B56" s="169"/>
    </row>
  </sheetData>
  <mergeCells count="2">
    <mergeCell ref="B2:B3"/>
    <mergeCell ref="C2:F1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L61"/>
  <sheetViews>
    <sheetView view="pageBreakPreview" topLeftCell="A4" zoomScale="70" zoomScaleNormal="85" zoomScaleSheetLayoutView="70" workbookViewId="0">
      <selection activeCell="C43" sqref="C43"/>
    </sheetView>
  </sheetViews>
  <sheetFormatPr defaultRowHeight="15" x14ac:dyDescent="0.25"/>
  <cols>
    <col min="1" max="1" width="3.7109375" style="284" customWidth="1"/>
    <col min="2" max="2" width="15.7109375" style="2" customWidth="1"/>
    <col min="3" max="3" width="80.7109375" style="284" customWidth="1"/>
    <col min="4" max="4" width="8.7109375" style="6" customWidth="1"/>
    <col min="5" max="5" width="8.7109375" style="5" customWidth="1"/>
    <col min="6" max="9" width="10.7109375" style="5" customWidth="1"/>
    <col min="10" max="10" width="13.140625" style="5" customWidth="1"/>
    <col min="11" max="11" width="3.7109375" style="284" customWidth="1"/>
    <col min="12" max="12" width="9.5703125" style="284" bestFit="1" customWidth="1"/>
    <col min="13" max="247" width="9.140625" style="284"/>
    <col min="248" max="248" width="13.7109375" style="284" customWidth="1"/>
    <col min="249" max="249" width="42.7109375" style="284" bestFit="1" customWidth="1"/>
    <col min="250" max="251" width="8.7109375" style="284" customWidth="1"/>
    <col min="252" max="256" width="10.7109375" style="284" customWidth="1"/>
    <col min="257" max="257" width="3.7109375" style="284" customWidth="1"/>
    <col min="258" max="258" width="9.5703125" style="284" bestFit="1" customWidth="1"/>
    <col min="259" max="503" width="9.140625" style="284"/>
    <col min="504" max="504" width="13.7109375" style="284" customWidth="1"/>
    <col min="505" max="505" width="42.7109375" style="284" bestFit="1" customWidth="1"/>
    <col min="506" max="507" width="8.7109375" style="284" customWidth="1"/>
    <col min="508" max="512" width="10.7109375" style="284" customWidth="1"/>
    <col min="513" max="513" width="3.7109375" style="284" customWidth="1"/>
    <col min="514" max="514" width="9.5703125" style="284" bestFit="1" customWidth="1"/>
    <col min="515" max="759" width="9.140625" style="284"/>
    <col min="760" max="760" width="13.7109375" style="284" customWidth="1"/>
    <col min="761" max="761" width="42.7109375" style="284" bestFit="1" customWidth="1"/>
    <col min="762" max="763" width="8.7109375" style="284" customWidth="1"/>
    <col min="764" max="768" width="10.7109375" style="284" customWidth="1"/>
    <col min="769" max="769" width="3.7109375" style="284" customWidth="1"/>
    <col min="770" max="770" width="9.5703125" style="284" bestFit="1" customWidth="1"/>
    <col min="771" max="1015" width="9.140625" style="284"/>
    <col min="1016" max="1016" width="13.7109375" style="284" customWidth="1"/>
    <col min="1017" max="1017" width="42.7109375" style="284" bestFit="1" customWidth="1"/>
    <col min="1018" max="1019" width="8.7109375" style="284" customWidth="1"/>
    <col min="1020" max="1024" width="10.7109375" style="284" customWidth="1"/>
    <col min="1025" max="1025" width="3.7109375" style="284" customWidth="1"/>
    <col min="1026" max="1026" width="9.5703125" style="284" bestFit="1" customWidth="1"/>
    <col min="1027" max="1271" width="9.140625" style="284"/>
    <col min="1272" max="1272" width="13.7109375" style="284" customWidth="1"/>
    <col min="1273" max="1273" width="42.7109375" style="284" bestFit="1" customWidth="1"/>
    <col min="1274" max="1275" width="8.7109375" style="284" customWidth="1"/>
    <col min="1276" max="1280" width="10.7109375" style="284" customWidth="1"/>
    <col min="1281" max="1281" width="3.7109375" style="284" customWidth="1"/>
    <col min="1282" max="1282" width="9.5703125" style="284" bestFit="1" customWidth="1"/>
    <col min="1283" max="1527" width="9.140625" style="284"/>
    <col min="1528" max="1528" width="13.7109375" style="284" customWidth="1"/>
    <col min="1529" max="1529" width="42.7109375" style="284" bestFit="1" customWidth="1"/>
    <col min="1530" max="1531" width="8.7109375" style="284" customWidth="1"/>
    <col min="1532" max="1536" width="10.7109375" style="284" customWidth="1"/>
    <col min="1537" max="1537" width="3.7109375" style="284" customWidth="1"/>
    <col min="1538" max="1538" width="9.5703125" style="284" bestFit="1" customWidth="1"/>
    <col min="1539" max="1783" width="9.140625" style="284"/>
    <col min="1784" max="1784" width="13.7109375" style="284" customWidth="1"/>
    <col min="1785" max="1785" width="42.7109375" style="284" bestFit="1" customWidth="1"/>
    <col min="1786" max="1787" width="8.7109375" style="284" customWidth="1"/>
    <col min="1788" max="1792" width="10.7109375" style="284" customWidth="1"/>
    <col min="1793" max="1793" width="3.7109375" style="284" customWidth="1"/>
    <col min="1794" max="1794" width="9.5703125" style="284" bestFit="1" customWidth="1"/>
    <col min="1795" max="2039" width="9.140625" style="284"/>
    <col min="2040" max="2040" width="13.7109375" style="284" customWidth="1"/>
    <col min="2041" max="2041" width="42.7109375" style="284" bestFit="1" customWidth="1"/>
    <col min="2042" max="2043" width="8.7109375" style="284" customWidth="1"/>
    <col min="2044" max="2048" width="10.7109375" style="284" customWidth="1"/>
    <col min="2049" max="2049" width="3.7109375" style="284" customWidth="1"/>
    <col min="2050" max="2050" width="9.5703125" style="284" bestFit="1" customWidth="1"/>
    <col min="2051" max="2295" width="9.140625" style="284"/>
    <col min="2296" max="2296" width="13.7109375" style="284" customWidth="1"/>
    <col min="2297" max="2297" width="42.7109375" style="284" bestFit="1" customWidth="1"/>
    <col min="2298" max="2299" width="8.7109375" style="284" customWidth="1"/>
    <col min="2300" max="2304" width="10.7109375" style="284" customWidth="1"/>
    <col min="2305" max="2305" width="3.7109375" style="284" customWidth="1"/>
    <col min="2306" max="2306" width="9.5703125" style="284" bestFit="1" customWidth="1"/>
    <col min="2307" max="2551" width="9.140625" style="284"/>
    <col min="2552" max="2552" width="13.7109375" style="284" customWidth="1"/>
    <col min="2553" max="2553" width="42.7109375" style="284" bestFit="1" customWidth="1"/>
    <col min="2554" max="2555" width="8.7109375" style="284" customWidth="1"/>
    <col min="2556" max="2560" width="10.7109375" style="284" customWidth="1"/>
    <col min="2561" max="2561" width="3.7109375" style="284" customWidth="1"/>
    <col min="2562" max="2562" width="9.5703125" style="284" bestFit="1" customWidth="1"/>
    <col min="2563" max="2807" width="9.140625" style="284"/>
    <col min="2808" max="2808" width="13.7109375" style="284" customWidth="1"/>
    <col min="2809" max="2809" width="42.7109375" style="284" bestFit="1" customWidth="1"/>
    <col min="2810" max="2811" width="8.7109375" style="284" customWidth="1"/>
    <col min="2812" max="2816" width="10.7109375" style="284" customWidth="1"/>
    <col min="2817" max="2817" width="3.7109375" style="284" customWidth="1"/>
    <col min="2818" max="2818" width="9.5703125" style="284" bestFit="1" customWidth="1"/>
    <col min="2819" max="3063" width="9.140625" style="284"/>
    <col min="3064" max="3064" width="13.7109375" style="284" customWidth="1"/>
    <col min="3065" max="3065" width="42.7109375" style="284" bestFit="1" customWidth="1"/>
    <col min="3066" max="3067" width="8.7109375" style="284" customWidth="1"/>
    <col min="3068" max="3072" width="10.7109375" style="284" customWidth="1"/>
    <col min="3073" max="3073" width="3.7109375" style="284" customWidth="1"/>
    <col min="3074" max="3074" width="9.5703125" style="284" bestFit="1" customWidth="1"/>
    <col min="3075" max="3319" width="9.140625" style="284"/>
    <col min="3320" max="3320" width="13.7109375" style="284" customWidth="1"/>
    <col min="3321" max="3321" width="42.7109375" style="284" bestFit="1" customWidth="1"/>
    <col min="3322" max="3323" width="8.7109375" style="284" customWidth="1"/>
    <col min="3324" max="3328" width="10.7109375" style="284" customWidth="1"/>
    <col min="3329" max="3329" width="3.7109375" style="284" customWidth="1"/>
    <col min="3330" max="3330" width="9.5703125" style="284" bestFit="1" customWidth="1"/>
    <col min="3331" max="3575" width="9.140625" style="284"/>
    <col min="3576" max="3576" width="13.7109375" style="284" customWidth="1"/>
    <col min="3577" max="3577" width="42.7109375" style="284" bestFit="1" customWidth="1"/>
    <col min="3578" max="3579" width="8.7109375" style="284" customWidth="1"/>
    <col min="3580" max="3584" width="10.7109375" style="284" customWidth="1"/>
    <col min="3585" max="3585" width="3.7109375" style="284" customWidth="1"/>
    <col min="3586" max="3586" width="9.5703125" style="284" bestFit="1" customWidth="1"/>
    <col min="3587" max="3831" width="9.140625" style="284"/>
    <col min="3832" max="3832" width="13.7109375" style="284" customWidth="1"/>
    <col min="3833" max="3833" width="42.7109375" style="284" bestFit="1" customWidth="1"/>
    <col min="3834" max="3835" width="8.7109375" style="284" customWidth="1"/>
    <col min="3836" max="3840" width="10.7109375" style="284" customWidth="1"/>
    <col min="3841" max="3841" width="3.7109375" style="284" customWidth="1"/>
    <col min="3842" max="3842" width="9.5703125" style="284" bestFit="1" customWidth="1"/>
    <col min="3843" max="4087" width="9.140625" style="284"/>
    <col min="4088" max="4088" width="13.7109375" style="284" customWidth="1"/>
    <col min="4089" max="4089" width="42.7109375" style="284" bestFit="1" customWidth="1"/>
    <col min="4090" max="4091" width="8.7109375" style="284" customWidth="1"/>
    <col min="4092" max="4096" width="10.7109375" style="284" customWidth="1"/>
    <col min="4097" max="4097" width="3.7109375" style="284" customWidth="1"/>
    <col min="4098" max="4098" width="9.5703125" style="284" bestFit="1" customWidth="1"/>
    <col min="4099" max="4343" width="9.140625" style="284"/>
    <col min="4344" max="4344" width="13.7109375" style="284" customWidth="1"/>
    <col min="4345" max="4345" width="42.7109375" style="284" bestFit="1" customWidth="1"/>
    <col min="4346" max="4347" width="8.7109375" style="284" customWidth="1"/>
    <col min="4348" max="4352" width="10.7109375" style="284" customWidth="1"/>
    <col min="4353" max="4353" width="3.7109375" style="284" customWidth="1"/>
    <col min="4354" max="4354" width="9.5703125" style="284" bestFit="1" customWidth="1"/>
    <col min="4355" max="4599" width="9.140625" style="284"/>
    <col min="4600" max="4600" width="13.7109375" style="284" customWidth="1"/>
    <col min="4601" max="4601" width="42.7109375" style="284" bestFit="1" customWidth="1"/>
    <col min="4602" max="4603" width="8.7109375" style="284" customWidth="1"/>
    <col min="4604" max="4608" width="10.7109375" style="284" customWidth="1"/>
    <col min="4609" max="4609" width="3.7109375" style="284" customWidth="1"/>
    <col min="4610" max="4610" width="9.5703125" style="284" bestFit="1" customWidth="1"/>
    <col min="4611" max="4855" width="9.140625" style="284"/>
    <col min="4856" max="4856" width="13.7109375" style="284" customWidth="1"/>
    <col min="4857" max="4857" width="42.7109375" style="284" bestFit="1" customWidth="1"/>
    <col min="4858" max="4859" width="8.7109375" style="284" customWidth="1"/>
    <col min="4860" max="4864" width="10.7109375" style="284" customWidth="1"/>
    <col min="4865" max="4865" width="3.7109375" style="284" customWidth="1"/>
    <col min="4866" max="4866" width="9.5703125" style="284" bestFit="1" customWidth="1"/>
    <col min="4867" max="5111" width="9.140625" style="284"/>
    <col min="5112" max="5112" width="13.7109375" style="284" customWidth="1"/>
    <col min="5113" max="5113" width="42.7109375" style="284" bestFit="1" customWidth="1"/>
    <col min="5114" max="5115" width="8.7109375" style="284" customWidth="1"/>
    <col min="5116" max="5120" width="10.7109375" style="284" customWidth="1"/>
    <col min="5121" max="5121" width="3.7109375" style="284" customWidth="1"/>
    <col min="5122" max="5122" width="9.5703125" style="284" bestFit="1" customWidth="1"/>
    <col min="5123" max="5367" width="9.140625" style="284"/>
    <col min="5368" max="5368" width="13.7109375" style="284" customWidth="1"/>
    <col min="5369" max="5369" width="42.7109375" style="284" bestFit="1" customWidth="1"/>
    <col min="5370" max="5371" width="8.7109375" style="284" customWidth="1"/>
    <col min="5372" max="5376" width="10.7109375" style="284" customWidth="1"/>
    <col min="5377" max="5377" width="3.7109375" style="284" customWidth="1"/>
    <col min="5378" max="5378" width="9.5703125" style="284" bestFit="1" customWidth="1"/>
    <col min="5379" max="5623" width="9.140625" style="284"/>
    <col min="5624" max="5624" width="13.7109375" style="284" customWidth="1"/>
    <col min="5625" max="5625" width="42.7109375" style="284" bestFit="1" customWidth="1"/>
    <col min="5626" max="5627" width="8.7109375" style="284" customWidth="1"/>
    <col min="5628" max="5632" width="10.7109375" style="284" customWidth="1"/>
    <col min="5633" max="5633" width="3.7109375" style="284" customWidth="1"/>
    <col min="5634" max="5634" width="9.5703125" style="284" bestFit="1" customWidth="1"/>
    <col min="5635" max="5879" width="9.140625" style="284"/>
    <col min="5880" max="5880" width="13.7109375" style="284" customWidth="1"/>
    <col min="5881" max="5881" width="42.7109375" style="284" bestFit="1" customWidth="1"/>
    <col min="5882" max="5883" width="8.7109375" style="284" customWidth="1"/>
    <col min="5884" max="5888" width="10.7109375" style="284" customWidth="1"/>
    <col min="5889" max="5889" width="3.7109375" style="284" customWidth="1"/>
    <col min="5890" max="5890" width="9.5703125" style="284" bestFit="1" customWidth="1"/>
    <col min="5891" max="6135" width="9.140625" style="284"/>
    <col min="6136" max="6136" width="13.7109375" style="284" customWidth="1"/>
    <col min="6137" max="6137" width="42.7109375" style="284" bestFit="1" customWidth="1"/>
    <col min="6138" max="6139" width="8.7109375" style="284" customWidth="1"/>
    <col min="6140" max="6144" width="10.7109375" style="284" customWidth="1"/>
    <col min="6145" max="6145" width="3.7109375" style="284" customWidth="1"/>
    <col min="6146" max="6146" width="9.5703125" style="284" bestFit="1" customWidth="1"/>
    <col min="6147" max="6391" width="9.140625" style="284"/>
    <col min="6392" max="6392" width="13.7109375" style="284" customWidth="1"/>
    <col min="6393" max="6393" width="42.7109375" style="284" bestFit="1" customWidth="1"/>
    <col min="6394" max="6395" width="8.7109375" style="284" customWidth="1"/>
    <col min="6396" max="6400" width="10.7109375" style="284" customWidth="1"/>
    <col min="6401" max="6401" width="3.7109375" style="284" customWidth="1"/>
    <col min="6402" max="6402" width="9.5703125" style="284" bestFit="1" customWidth="1"/>
    <col min="6403" max="6647" width="9.140625" style="284"/>
    <col min="6648" max="6648" width="13.7109375" style="284" customWidth="1"/>
    <col min="6649" max="6649" width="42.7109375" style="284" bestFit="1" customWidth="1"/>
    <col min="6650" max="6651" width="8.7109375" style="284" customWidth="1"/>
    <col min="6652" max="6656" width="10.7109375" style="284" customWidth="1"/>
    <col min="6657" max="6657" width="3.7109375" style="284" customWidth="1"/>
    <col min="6658" max="6658" width="9.5703125" style="284" bestFit="1" customWidth="1"/>
    <col min="6659" max="6903" width="9.140625" style="284"/>
    <col min="6904" max="6904" width="13.7109375" style="284" customWidth="1"/>
    <col min="6905" max="6905" width="42.7109375" style="284" bestFit="1" customWidth="1"/>
    <col min="6906" max="6907" width="8.7109375" style="284" customWidth="1"/>
    <col min="6908" max="6912" width="10.7109375" style="284" customWidth="1"/>
    <col min="6913" max="6913" width="3.7109375" style="284" customWidth="1"/>
    <col min="6914" max="6914" width="9.5703125" style="284" bestFit="1" customWidth="1"/>
    <col min="6915" max="7159" width="9.140625" style="284"/>
    <col min="7160" max="7160" width="13.7109375" style="284" customWidth="1"/>
    <col min="7161" max="7161" width="42.7109375" style="284" bestFit="1" customWidth="1"/>
    <col min="7162" max="7163" width="8.7109375" style="284" customWidth="1"/>
    <col min="7164" max="7168" width="10.7109375" style="284" customWidth="1"/>
    <col min="7169" max="7169" width="3.7109375" style="284" customWidth="1"/>
    <col min="7170" max="7170" width="9.5703125" style="284" bestFit="1" customWidth="1"/>
    <col min="7171" max="7415" width="9.140625" style="284"/>
    <col min="7416" max="7416" width="13.7109375" style="284" customWidth="1"/>
    <col min="7417" max="7417" width="42.7109375" style="284" bestFit="1" customWidth="1"/>
    <col min="7418" max="7419" width="8.7109375" style="284" customWidth="1"/>
    <col min="7420" max="7424" width="10.7109375" style="284" customWidth="1"/>
    <col min="7425" max="7425" width="3.7109375" style="284" customWidth="1"/>
    <col min="7426" max="7426" width="9.5703125" style="284" bestFit="1" customWidth="1"/>
    <col min="7427" max="7671" width="9.140625" style="284"/>
    <col min="7672" max="7672" width="13.7109375" style="284" customWidth="1"/>
    <col min="7673" max="7673" width="42.7109375" style="284" bestFit="1" customWidth="1"/>
    <col min="7674" max="7675" width="8.7109375" style="284" customWidth="1"/>
    <col min="7676" max="7680" width="10.7109375" style="284" customWidth="1"/>
    <col min="7681" max="7681" width="3.7109375" style="284" customWidth="1"/>
    <col min="7682" max="7682" width="9.5703125" style="284" bestFit="1" customWidth="1"/>
    <col min="7683" max="7927" width="9.140625" style="284"/>
    <col min="7928" max="7928" width="13.7109375" style="284" customWidth="1"/>
    <col min="7929" max="7929" width="42.7109375" style="284" bestFit="1" customWidth="1"/>
    <col min="7930" max="7931" width="8.7109375" style="284" customWidth="1"/>
    <col min="7932" max="7936" width="10.7109375" style="284" customWidth="1"/>
    <col min="7937" max="7937" width="3.7109375" style="284" customWidth="1"/>
    <col min="7938" max="7938" width="9.5703125" style="284" bestFit="1" customWidth="1"/>
    <col min="7939" max="8183" width="9.140625" style="284"/>
    <col min="8184" max="8184" width="13.7109375" style="284" customWidth="1"/>
    <col min="8185" max="8185" width="42.7109375" style="284" bestFit="1" customWidth="1"/>
    <col min="8186" max="8187" width="8.7109375" style="284" customWidth="1"/>
    <col min="8188" max="8192" width="10.7109375" style="284" customWidth="1"/>
    <col min="8193" max="8193" width="3.7109375" style="284" customWidth="1"/>
    <col min="8194" max="8194" width="9.5703125" style="284" bestFit="1" customWidth="1"/>
    <col min="8195" max="8439" width="9.140625" style="284"/>
    <col min="8440" max="8440" width="13.7109375" style="284" customWidth="1"/>
    <col min="8441" max="8441" width="42.7109375" style="284" bestFit="1" customWidth="1"/>
    <col min="8442" max="8443" width="8.7109375" style="284" customWidth="1"/>
    <col min="8444" max="8448" width="10.7109375" style="284" customWidth="1"/>
    <col min="8449" max="8449" width="3.7109375" style="284" customWidth="1"/>
    <col min="8450" max="8450" width="9.5703125" style="284" bestFit="1" customWidth="1"/>
    <col min="8451" max="8695" width="9.140625" style="284"/>
    <col min="8696" max="8696" width="13.7109375" style="284" customWidth="1"/>
    <col min="8697" max="8697" width="42.7109375" style="284" bestFit="1" customWidth="1"/>
    <col min="8698" max="8699" width="8.7109375" style="284" customWidth="1"/>
    <col min="8700" max="8704" width="10.7109375" style="284" customWidth="1"/>
    <col min="8705" max="8705" width="3.7109375" style="284" customWidth="1"/>
    <col min="8706" max="8706" width="9.5703125" style="284" bestFit="1" customWidth="1"/>
    <col min="8707" max="8951" width="9.140625" style="284"/>
    <col min="8952" max="8952" width="13.7109375" style="284" customWidth="1"/>
    <col min="8953" max="8953" width="42.7109375" style="284" bestFit="1" customWidth="1"/>
    <col min="8954" max="8955" width="8.7109375" style="284" customWidth="1"/>
    <col min="8956" max="8960" width="10.7109375" style="284" customWidth="1"/>
    <col min="8961" max="8961" width="3.7109375" style="284" customWidth="1"/>
    <col min="8962" max="8962" width="9.5703125" style="284" bestFit="1" customWidth="1"/>
    <col min="8963" max="9207" width="9.140625" style="284"/>
    <col min="9208" max="9208" width="13.7109375" style="284" customWidth="1"/>
    <col min="9209" max="9209" width="42.7109375" style="284" bestFit="1" customWidth="1"/>
    <col min="9210" max="9211" width="8.7109375" style="284" customWidth="1"/>
    <col min="9212" max="9216" width="10.7109375" style="284" customWidth="1"/>
    <col min="9217" max="9217" width="3.7109375" style="284" customWidth="1"/>
    <col min="9218" max="9218" width="9.5703125" style="284" bestFit="1" customWidth="1"/>
    <col min="9219" max="9463" width="9.140625" style="284"/>
    <col min="9464" max="9464" width="13.7109375" style="284" customWidth="1"/>
    <col min="9465" max="9465" width="42.7109375" style="284" bestFit="1" customWidth="1"/>
    <col min="9466" max="9467" width="8.7109375" style="284" customWidth="1"/>
    <col min="9468" max="9472" width="10.7109375" style="284" customWidth="1"/>
    <col min="9473" max="9473" width="3.7109375" style="284" customWidth="1"/>
    <col min="9474" max="9474" width="9.5703125" style="284" bestFit="1" customWidth="1"/>
    <col min="9475" max="9719" width="9.140625" style="284"/>
    <col min="9720" max="9720" width="13.7109375" style="284" customWidth="1"/>
    <col min="9721" max="9721" width="42.7109375" style="284" bestFit="1" customWidth="1"/>
    <col min="9722" max="9723" width="8.7109375" style="284" customWidth="1"/>
    <col min="9724" max="9728" width="10.7109375" style="284" customWidth="1"/>
    <col min="9729" max="9729" width="3.7109375" style="284" customWidth="1"/>
    <col min="9730" max="9730" width="9.5703125" style="284" bestFit="1" customWidth="1"/>
    <col min="9731" max="9975" width="9.140625" style="284"/>
    <col min="9976" max="9976" width="13.7109375" style="284" customWidth="1"/>
    <col min="9977" max="9977" width="42.7109375" style="284" bestFit="1" customWidth="1"/>
    <col min="9978" max="9979" width="8.7109375" style="284" customWidth="1"/>
    <col min="9980" max="9984" width="10.7109375" style="284" customWidth="1"/>
    <col min="9985" max="9985" width="3.7109375" style="284" customWidth="1"/>
    <col min="9986" max="9986" width="9.5703125" style="284" bestFit="1" customWidth="1"/>
    <col min="9987" max="10231" width="9.140625" style="284"/>
    <col min="10232" max="10232" width="13.7109375" style="284" customWidth="1"/>
    <col min="10233" max="10233" width="42.7109375" style="284" bestFit="1" customWidth="1"/>
    <col min="10234" max="10235" width="8.7109375" style="284" customWidth="1"/>
    <col min="10236" max="10240" width="10.7109375" style="284" customWidth="1"/>
    <col min="10241" max="10241" width="3.7109375" style="284" customWidth="1"/>
    <col min="10242" max="10242" width="9.5703125" style="284" bestFit="1" customWidth="1"/>
    <col min="10243" max="10487" width="9.140625" style="284"/>
    <col min="10488" max="10488" width="13.7109375" style="284" customWidth="1"/>
    <col min="10489" max="10489" width="42.7109375" style="284" bestFit="1" customWidth="1"/>
    <col min="10490" max="10491" width="8.7109375" style="284" customWidth="1"/>
    <col min="10492" max="10496" width="10.7109375" style="284" customWidth="1"/>
    <col min="10497" max="10497" width="3.7109375" style="284" customWidth="1"/>
    <col min="10498" max="10498" width="9.5703125" style="284" bestFit="1" customWidth="1"/>
    <col min="10499" max="10743" width="9.140625" style="284"/>
    <col min="10744" max="10744" width="13.7109375" style="284" customWidth="1"/>
    <col min="10745" max="10745" width="42.7109375" style="284" bestFit="1" customWidth="1"/>
    <col min="10746" max="10747" width="8.7109375" style="284" customWidth="1"/>
    <col min="10748" max="10752" width="10.7109375" style="284" customWidth="1"/>
    <col min="10753" max="10753" width="3.7109375" style="284" customWidth="1"/>
    <col min="10754" max="10754" width="9.5703125" style="284" bestFit="1" customWidth="1"/>
    <col min="10755" max="10999" width="9.140625" style="284"/>
    <col min="11000" max="11000" width="13.7109375" style="284" customWidth="1"/>
    <col min="11001" max="11001" width="42.7109375" style="284" bestFit="1" customWidth="1"/>
    <col min="11002" max="11003" width="8.7109375" style="284" customWidth="1"/>
    <col min="11004" max="11008" width="10.7109375" style="284" customWidth="1"/>
    <col min="11009" max="11009" width="3.7109375" style="284" customWidth="1"/>
    <col min="11010" max="11010" width="9.5703125" style="284" bestFit="1" customWidth="1"/>
    <col min="11011" max="11255" width="9.140625" style="284"/>
    <col min="11256" max="11256" width="13.7109375" style="284" customWidth="1"/>
    <col min="11257" max="11257" width="42.7109375" style="284" bestFit="1" customWidth="1"/>
    <col min="11258" max="11259" width="8.7109375" style="284" customWidth="1"/>
    <col min="11260" max="11264" width="10.7109375" style="284" customWidth="1"/>
    <col min="11265" max="11265" width="3.7109375" style="284" customWidth="1"/>
    <col min="11266" max="11266" width="9.5703125" style="284" bestFit="1" customWidth="1"/>
    <col min="11267" max="11511" width="9.140625" style="284"/>
    <col min="11512" max="11512" width="13.7109375" style="284" customWidth="1"/>
    <col min="11513" max="11513" width="42.7109375" style="284" bestFit="1" customWidth="1"/>
    <col min="11514" max="11515" width="8.7109375" style="284" customWidth="1"/>
    <col min="11516" max="11520" width="10.7109375" style="284" customWidth="1"/>
    <col min="11521" max="11521" width="3.7109375" style="284" customWidth="1"/>
    <col min="11522" max="11522" width="9.5703125" style="284" bestFit="1" customWidth="1"/>
    <col min="11523" max="11767" width="9.140625" style="284"/>
    <col min="11768" max="11768" width="13.7109375" style="284" customWidth="1"/>
    <col min="11769" max="11769" width="42.7109375" style="284" bestFit="1" customWidth="1"/>
    <col min="11770" max="11771" width="8.7109375" style="284" customWidth="1"/>
    <col min="11772" max="11776" width="10.7109375" style="284" customWidth="1"/>
    <col min="11777" max="11777" width="3.7109375" style="284" customWidth="1"/>
    <col min="11778" max="11778" width="9.5703125" style="284" bestFit="1" customWidth="1"/>
    <col min="11779" max="12023" width="9.140625" style="284"/>
    <col min="12024" max="12024" width="13.7109375" style="284" customWidth="1"/>
    <col min="12025" max="12025" width="42.7109375" style="284" bestFit="1" customWidth="1"/>
    <col min="12026" max="12027" width="8.7109375" style="284" customWidth="1"/>
    <col min="12028" max="12032" width="10.7109375" style="284" customWidth="1"/>
    <col min="12033" max="12033" width="3.7109375" style="284" customWidth="1"/>
    <col min="12034" max="12034" width="9.5703125" style="284" bestFit="1" customWidth="1"/>
    <col min="12035" max="12279" width="9.140625" style="284"/>
    <col min="12280" max="12280" width="13.7109375" style="284" customWidth="1"/>
    <col min="12281" max="12281" width="42.7109375" style="284" bestFit="1" customWidth="1"/>
    <col min="12282" max="12283" width="8.7109375" style="284" customWidth="1"/>
    <col min="12284" max="12288" width="10.7109375" style="284" customWidth="1"/>
    <col min="12289" max="12289" width="3.7109375" style="284" customWidth="1"/>
    <col min="12290" max="12290" width="9.5703125" style="284" bestFit="1" customWidth="1"/>
    <col min="12291" max="12535" width="9.140625" style="284"/>
    <col min="12536" max="12536" width="13.7109375" style="284" customWidth="1"/>
    <col min="12537" max="12537" width="42.7109375" style="284" bestFit="1" customWidth="1"/>
    <col min="12538" max="12539" width="8.7109375" style="284" customWidth="1"/>
    <col min="12540" max="12544" width="10.7109375" style="284" customWidth="1"/>
    <col min="12545" max="12545" width="3.7109375" style="284" customWidth="1"/>
    <col min="12546" max="12546" width="9.5703125" style="284" bestFit="1" customWidth="1"/>
    <col min="12547" max="12791" width="9.140625" style="284"/>
    <col min="12792" max="12792" width="13.7109375" style="284" customWidth="1"/>
    <col min="12793" max="12793" width="42.7109375" style="284" bestFit="1" customWidth="1"/>
    <col min="12794" max="12795" width="8.7109375" style="284" customWidth="1"/>
    <col min="12796" max="12800" width="10.7109375" style="284" customWidth="1"/>
    <col min="12801" max="12801" width="3.7109375" style="284" customWidth="1"/>
    <col min="12802" max="12802" width="9.5703125" style="284" bestFit="1" customWidth="1"/>
    <col min="12803" max="13047" width="9.140625" style="284"/>
    <col min="13048" max="13048" width="13.7109375" style="284" customWidth="1"/>
    <col min="13049" max="13049" width="42.7109375" style="284" bestFit="1" customWidth="1"/>
    <col min="13050" max="13051" width="8.7109375" style="284" customWidth="1"/>
    <col min="13052" max="13056" width="10.7109375" style="284" customWidth="1"/>
    <col min="13057" max="13057" width="3.7109375" style="284" customWidth="1"/>
    <col min="13058" max="13058" width="9.5703125" style="284" bestFit="1" customWidth="1"/>
    <col min="13059" max="13303" width="9.140625" style="284"/>
    <col min="13304" max="13304" width="13.7109375" style="284" customWidth="1"/>
    <col min="13305" max="13305" width="42.7109375" style="284" bestFit="1" customWidth="1"/>
    <col min="13306" max="13307" width="8.7109375" style="284" customWidth="1"/>
    <col min="13308" max="13312" width="10.7109375" style="284" customWidth="1"/>
    <col min="13313" max="13313" width="3.7109375" style="284" customWidth="1"/>
    <col min="13314" max="13314" width="9.5703125" style="284" bestFit="1" customWidth="1"/>
    <col min="13315" max="13559" width="9.140625" style="284"/>
    <col min="13560" max="13560" width="13.7109375" style="284" customWidth="1"/>
    <col min="13561" max="13561" width="42.7109375" style="284" bestFit="1" customWidth="1"/>
    <col min="13562" max="13563" width="8.7109375" style="284" customWidth="1"/>
    <col min="13564" max="13568" width="10.7109375" style="284" customWidth="1"/>
    <col min="13569" max="13569" width="3.7109375" style="284" customWidth="1"/>
    <col min="13570" max="13570" width="9.5703125" style="284" bestFit="1" customWidth="1"/>
    <col min="13571" max="13815" width="9.140625" style="284"/>
    <col min="13816" max="13816" width="13.7109375" style="284" customWidth="1"/>
    <col min="13817" max="13817" width="42.7109375" style="284" bestFit="1" customWidth="1"/>
    <col min="13818" max="13819" width="8.7109375" style="284" customWidth="1"/>
    <col min="13820" max="13824" width="10.7109375" style="284" customWidth="1"/>
    <col min="13825" max="13825" width="3.7109375" style="284" customWidth="1"/>
    <col min="13826" max="13826" width="9.5703125" style="284" bestFit="1" customWidth="1"/>
    <col min="13827" max="14071" width="9.140625" style="284"/>
    <col min="14072" max="14072" width="13.7109375" style="284" customWidth="1"/>
    <col min="14073" max="14073" width="42.7109375" style="284" bestFit="1" customWidth="1"/>
    <col min="14074" max="14075" width="8.7109375" style="284" customWidth="1"/>
    <col min="14076" max="14080" width="10.7109375" style="284" customWidth="1"/>
    <col min="14081" max="14081" width="3.7109375" style="284" customWidth="1"/>
    <col min="14082" max="14082" width="9.5703125" style="284" bestFit="1" customWidth="1"/>
    <col min="14083" max="14327" width="9.140625" style="284"/>
    <col min="14328" max="14328" width="13.7109375" style="284" customWidth="1"/>
    <col min="14329" max="14329" width="42.7109375" style="284" bestFit="1" customWidth="1"/>
    <col min="14330" max="14331" width="8.7109375" style="284" customWidth="1"/>
    <col min="14332" max="14336" width="10.7109375" style="284" customWidth="1"/>
    <col min="14337" max="14337" width="3.7109375" style="284" customWidth="1"/>
    <col min="14338" max="14338" width="9.5703125" style="284" bestFit="1" customWidth="1"/>
    <col min="14339" max="14583" width="9.140625" style="284"/>
    <col min="14584" max="14584" width="13.7109375" style="284" customWidth="1"/>
    <col min="14585" max="14585" width="42.7109375" style="284" bestFit="1" customWidth="1"/>
    <col min="14586" max="14587" width="8.7109375" style="284" customWidth="1"/>
    <col min="14588" max="14592" width="10.7109375" style="284" customWidth="1"/>
    <col min="14593" max="14593" width="3.7109375" style="284" customWidth="1"/>
    <col min="14594" max="14594" width="9.5703125" style="284" bestFit="1" customWidth="1"/>
    <col min="14595" max="14839" width="9.140625" style="284"/>
    <col min="14840" max="14840" width="13.7109375" style="284" customWidth="1"/>
    <col min="14841" max="14841" width="42.7109375" style="284" bestFit="1" customWidth="1"/>
    <col min="14842" max="14843" width="8.7109375" style="284" customWidth="1"/>
    <col min="14844" max="14848" width="10.7109375" style="284" customWidth="1"/>
    <col min="14849" max="14849" width="3.7109375" style="284" customWidth="1"/>
    <col min="14850" max="14850" width="9.5703125" style="284" bestFit="1" customWidth="1"/>
    <col min="14851" max="15095" width="9.140625" style="284"/>
    <col min="15096" max="15096" width="13.7109375" style="284" customWidth="1"/>
    <col min="15097" max="15097" width="42.7109375" style="284" bestFit="1" customWidth="1"/>
    <col min="15098" max="15099" width="8.7109375" style="284" customWidth="1"/>
    <col min="15100" max="15104" width="10.7109375" style="284" customWidth="1"/>
    <col min="15105" max="15105" width="3.7109375" style="284" customWidth="1"/>
    <col min="15106" max="15106" width="9.5703125" style="284" bestFit="1" customWidth="1"/>
    <col min="15107" max="15351" width="9.140625" style="284"/>
    <col min="15352" max="15352" width="13.7109375" style="284" customWidth="1"/>
    <col min="15353" max="15353" width="42.7109375" style="284" bestFit="1" customWidth="1"/>
    <col min="15354" max="15355" width="8.7109375" style="284" customWidth="1"/>
    <col min="15356" max="15360" width="10.7109375" style="284" customWidth="1"/>
    <col min="15361" max="15361" width="3.7109375" style="284" customWidth="1"/>
    <col min="15362" max="15362" width="9.5703125" style="284" bestFit="1" customWidth="1"/>
    <col min="15363" max="15607" width="9.140625" style="284"/>
    <col min="15608" max="15608" width="13.7109375" style="284" customWidth="1"/>
    <col min="15609" max="15609" width="42.7109375" style="284" bestFit="1" customWidth="1"/>
    <col min="15610" max="15611" width="8.7109375" style="284" customWidth="1"/>
    <col min="15612" max="15616" width="10.7109375" style="284" customWidth="1"/>
    <col min="15617" max="15617" width="3.7109375" style="284" customWidth="1"/>
    <col min="15618" max="15618" width="9.5703125" style="284" bestFit="1" customWidth="1"/>
    <col min="15619" max="15863" width="9.140625" style="284"/>
    <col min="15864" max="15864" width="13.7109375" style="284" customWidth="1"/>
    <col min="15865" max="15865" width="42.7109375" style="284" bestFit="1" customWidth="1"/>
    <col min="15866" max="15867" width="8.7109375" style="284" customWidth="1"/>
    <col min="15868" max="15872" width="10.7109375" style="284" customWidth="1"/>
    <col min="15873" max="15873" width="3.7109375" style="284" customWidth="1"/>
    <col min="15874" max="15874" width="9.5703125" style="284" bestFit="1" customWidth="1"/>
    <col min="15875" max="16119" width="9.140625" style="284"/>
    <col min="16120" max="16120" width="13.7109375" style="284" customWidth="1"/>
    <col min="16121" max="16121" width="42.7109375" style="284" bestFit="1" customWidth="1"/>
    <col min="16122" max="16123" width="8.7109375" style="284" customWidth="1"/>
    <col min="16124" max="16128" width="10.7109375" style="284" customWidth="1"/>
    <col min="16129" max="16129" width="3.7109375" style="284" customWidth="1"/>
    <col min="16130" max="16130" width="9.5703125" style="284" bestFit="1" customWidth="1"/>
    <col min="16131" max="16384" width="9.140625" style="284"/>
  </cols>
  <sheetData>
    <row r="1" spans="2:12" ht="15.75" thickBot="1" x14ac:dyDescent="0.3">
      <c r="C1" s="3"/>
      <c r="D1" s="4"/>
    </row>
    <row r="2" spans="2:12" x14ac:dyDescent="0.25">
      <c r="B2" s="364" t="s">
        <v>184</v>
      </c>
      <c r="C2" s="366" t="s">
        <v>288</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2" ht="15.75" thickBot="1" x14ac:dyDescent="0.3">
      <c r="C17" s="8"/>
      <c r="H17" s="11"/>
      <c r="I17" s="12"/>
    </row>
    <row r="18" spans="2:12" ht="15.75" thickBot="1" x14ac:dyDescent="0.3"/>
    <row r="19" spans="2:12" s="18" customFormat="1" ht="12.75" x14ac:dyDescent="0.2">
      <c r="B19" s="13" t="s">
        <v>2</v>
      </c>
      <c r="C19" s="14" t="s">
        <v>3</v>
      </c>
      <c r="D19" s="14" t="s">
        <v>4</v>
      </c>
      <c r="E19" s="15" t="s">
        <v>5</v>
      </c>
      <c r="F19" s="16" t="s">
        <v>6</v>
      </c>
      <c r="G19" s="16" t="s">
        <v>6</v>
      </c>
      <c r="H19" s="17" t="s">
        <v>6</v>
      </c>
      <c r="I19" s="15" t="s">
        <v>7</v>
      </c>
      <c r="J19" s="15" t="s">
        <v>8</v>
      </c>
    </row>
    <row r="20" spans="2:12" s="18" customFormat="1" ht="33" thickBot="1" x14ac:dyDescent="0.25">
      <c r="B20" s="19" t="s">
        <v>9</v>
      </c>
      <c r="C20" s="20"/>
      <c r="D20" s="20"/>
      <c r="E20" s="21"/>
      <c r="F20" s="22" t="s">
        <v>10</v>
      </c>
      <c r="G20" s="22" t="s">
        <v>11</v>
      </c>
      <c r="H20" s="23" t="s">
        <v>12</v>
      </c>
      <c r="I20" s="21"/>
      <c r="J20" s="21"/>
    </row>
    <row r="21" spans="2:12" s="18" customFormat="1" ht="13.5" thickBot="1" x14ac:dyDescent="0.25">
      <c r="B21" s="24"/>
      <c r="C21" s="25" t="s">
        <v>13</v>
      </c>
      <c r="D21" s="26"/>
      <c r="E21" s="27"/>
      <c r="F21" s="28"/>
      <c r="G21" s="28"/>
      <c r="H21" s="27"/>
      <c r="I21" s="27"/>
      <c r="J21" s="29"/>
    </row>
    <row r="22" spans="2:12" s="119" customFormat="1" x14ac:dyDescent="0.25">
      <c r="B22" s="30"/>
      <c r="C22" s="114"/>
      <c r="D22" s="115"/>
      <c r="E22" s="116"/>
      <c r="F22" s="31"/>
      <c r="G22" s="31"/>
      <c r="H22" s="116"/>
      <c r="I22" s="32"/>
      <c r="J22" s="33"/>
    </row>
    <row r="23" spans="2:12" s="126" customFormat="1" x14ac:dyDescent="0.25">
      <c r="B23" s="34"/>
      <c r="C23" s="121"/>
      <c r="D23" s="35"/>
      <c r="E23" s="123"/>
      <c r="F23" s="36"/>
      <c r="G23" s="36"/>
      <c r="H23" s="123"/>
      <c r="I23" s="37"/>
      <c r="J23" s="38"/>
      <c r="L23" s="39"/>
    </row>
    <row r="24" spans="2:12" x14ac:dyDescent="0.25">
      <c r="B24" s="34"/>
      <c r="C24" s="128"/>
      <c r="D24" s="41"/>
      <c r="E24" s="130"/>
      <c r="F24" s="42"/>
      <c r="G24" s="42"/>
      <c r="H24" s="130"/>
      <c r="I24" s="43"/>
      <c r="J24" s="44"/>
      <c r="L24" s="45"/>
    </row>
    <row r="25" spans="2:12" x14ac:dyDescent="0.25">
      <c r="B25" s="34"/>
      <c r="C25" s="46"/>
      <c r="D25" s="41"/>
      <c r="E25" s="47"/>
      <c r="F25" s="48"/>
      <c r="G25" s="48"/>
      <c r="H25" s="47"/>
      <c r="I25" s="43"/>
      <c r="J25" s="44"/>
      <c r="L25" s="45"/>
    </row>
    <row r="26" spans="2:12" ht="15.75" thickBot="1" x14ac:dyDescent="0.3">
      <c r="B26" s="49"/>
      <c r="C26" s="50"/>
      <c r="D26" s="51"/>
      <c r="E26" s="52"/>
      <c r="F26" s="53"/>
      <c r="G26" s="53"/>
      <c r="H26" s="52"/>
      <c r="I26" s="52"/>
      <c r="J26" s="54"/>
    </row>
    <row r="27" spans="2:12" ht="15.75" thickBot="1" x14ac:dyDescent="0.3">
      <c r="B27" s="55"/>
      <c r="C27" s="56" t="s">
        <v>14</v>
      </c>
      <c r="D27" s="57"/>
      <c r="E27" s="58"/>
      <c r="F27" s="59"/>
      <c r="G27" s="59"/>
      <c r="H27" s="58"/>
      <c r="I27" s="60" t="s">
        <v>15</v>
      </c>
      <c r="J27" s="12">
        <f>SUM(J22:J26)</f>
        <v>0</v>
      </c>
    </row>
    <row r="28" spans="2:12" ht="15.75" thickBot="1" x14ac:dyDescent="0.3">
      <c r="B28" s="55"/>
      <c r="C28" s="50"/>
      <c r="D28" s="61"/>
      <c r="E28" s="62"/>
      <c r="F28" s="63"/>
      <c r="G28" s="63"/>
      <c r="H28" s="62"/>
      <c r="I28" s="62"/>
      <c r="J28" s="64"/>
    </row>
    <row r="29" spans="2:12" ht="15.75" thickBot="1" x14ac:dyDescent="0.3">
      <c r="B29" s="65"/>
      <c r="C29" s="25" t="s">
        <v>16</v>
      </c>
      <c r="D29" s="61"/>
      <c r="E29" s="62"/>
      <c r="F29" s="63"/>
      <c r="G29" s="63"/>
      <c r="H29" s="62"/>
      <c r="I29" s="62"/>
      <c r="J29" s="64"/>
    </row>
    <row r="30" spans="2:12" s="282" customFormat="1" x14ac:dyDescent="0.25">
      <c r="B30" s="66"/>
      <c r="C30" s="67"/>
      <c r="D30" s="68"/>
      <c r="E30" s="69"/>
      <c r="F30" s="70"/>
      <c r="G30" s="70"/>
      <c r="H30" s="69"/>
      <c r="I30" s="69"/>
      <c r="J30" s="71"/>
    </row>
    <row r="31" spans="2:12" s="282" customFormat="1" x14ac:dyDescent="0.25">
      <c r="B31" s="73"/>
      <c r="C31" s="74"/>
      <c r="D31" s="75"/>
      <c r="E31" s="76"/>
      <c r="F31" s="77"/>
      <c r="G31" s="77"/>
      <c r="H31" s="76"/>
      <c r="I31" s="37"/>
      <c r="J31" s="38"/>
    </row>
    <row r="32" spans="2:12" s="282" customFormat="1" x14ac:dyDescent="0.25">
      <c r="B32" s="73"/>
      <c r="C32" s="74"/>
      <c r="D32" s="75"/>
      <c r="E32" s="76"/>
      <c r="F32" s="77"/>
      <c r="G32" s="77"/>
      <c r="H32" s="76"/>
      <c r="I32" s="37"/>
      <c r="J32" s="38"/>
    </row>
    <row r="33" spans="2:12" s="282" customFormat="1" x14ac:dyDescent="0.25">
      <c r="B33" s="73"/>
      <c r="C33" s="74"/>
      <c r="D33" s="75"/>
      <c r="E33" s="76"/>
      <c r="F33" s="77"/>
      <c r="G33" s="77"/>
      <c r="H33" s="76"/>
      <c r="I33" s="76"/>
      <c r="J33" s="38"/>
    </row>
    <row r="34" spans="2:12" s="282" customFormat="1" x14ac:dyDescent="0.25">
      <c r="B34" s="73"/>
      <c r="C34" s="74"/>
      <c r="D34" s="75"/>
      <c r="E34" s="76"/>
      <c r="F34" s="77"/>
      <c r="G34" s="77"/>
      <c r="H34" s="76"/>
      <c r="I34" s="37"/>
      <c r="J34" s="38"/>
    </row>
    <row r="35" spans="2:12" s="282" customFormat="1" x14ac:dyDescent="0.25">
      <c r="B35" s="73"/>
      <c r="C35" s="74"/>
      <c r="D35" s="75"/>
      <c r="E35" s="76"/>
      <c r="F35" s="77"/>
      <c r="G35" s="77"/>
      <c r="H35" s="76"/>
      <c r="I35" s="37"/>
      <c r="J35" s="38"/>
    </row>
    <row r="36" spans="2:12" x14ac:dyDescent="0.25">
      <c r="B36" s="34"/>
      <c r="C36" s="46"/>
      <c r="D36" s="78"/>
      <c r="E36" s="47"/>
      <c r="F36" s="48"/>
      <c r="G36" s="48"/>
      <c r="H36" s="47"/>
      <c r="I36" s="47"/>
      <c r="J36" s="44"/>
    </row>
    <row r="37" spans="2:12" ht="15.75" thickBot="1" x14ac:dyDescent="0.3">
      <c r="B37" s="49"/>
      <c r="C37" s="50"/>
      <c r="D37" s="79"/>
      <c r="E37" s="80"/>
      <c r="F37" s="81"/>
      <c r="G37" s="81"/>
      <c r="H37" s="80"/>
      <c r="I37" s="43"/>
      <c r="J37" s="82"/>
      <c r="L37" s="45"/>
    </row>
    <row r="38" spans="2:12" ht="15.75" thickBot="1" x14ac:dyDescent="0.3">
      <c r="B38" s="55"/>
      <c r="C38" s="56" t="s">
        <v>17</v>
      </c>
      <c r="D38" s="57"/>
      <c r="E38" s="58"/>
      <c r="F38" s="59"/>
      <c r="G38" s="59"/>
      <c r="H38" s="58"/>
      <c r="I38" s="60" t="s">
        <v>15</v>
      </c>
      <c r="J38" s="12">
        <f>SUM(J30:J37)</f>
        <v>0</v>
      </c>
    </row>
    <row r="39" spans="2:12" ht="15.75" thickBot="1" x14ac:dyDescent="0.3">
      <c r="B39" s="55"/>
      <c r="C39" s="50"/>
      <c r="D39" s="61"/>
      <c r="E39" s="62"/>
      <c r="F39" s="63"/>
      <c r="G39" s="63"/>
      <c r="H39" s="62"/>
      <c r="I39" s="62"/>
      <c r="J39" s="64"/>
    </row>
    <row r="40" spans="2:12" ht="15.75" thickBot="1" x14ac:dyDescent="0.3">
      <c r="B40" s="65"/>
      <c r="C40" s="25" t="s">
        <v>18</v>
      </c>
      <c r="D40" s="61"/>
      <c r="E40" s="62"/>
      <c r="F40" s="63"/>
      <c r="G40" s="63"/>
      <c r="H40" s="62"/>
      <c r="I40" s="62"/>
      <c r="J40" s="64"/>
    </row>
    <row r="41" spans="2:12"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1</v>
      </c>
      <c r="F41" s="236">
        <f>'ANAS 2015'!E3</f>
        <v>42.68</v>
      </c>
      <c r="G41" s="236">
        <v>9.0500000000000007</v>
      </c>
      <c r="H41" s="235">
        <f>F41-G41+G41/4</f>
        <v>35.892499999999998</v>
      </c>
      <c r="I41" s="237">
        <f t="shared" ref="I41:I52" si="0">E41/$I$15</f>
        <v>1</v>
      </c>
      <c r="J41" s="238">
        <f t="shared" ref="J41:J52" si="1">I41*H41</f>
        <v>35.892499999999998</v>
      </c>
      <c r="L41" s="45"/>
    </row>
    <row r="42" spans="2:12"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0.42*E41</f>
        <v>0.42</v>
      </c>
      <c r="F42" s="241">
        <f>'ANAS 2015'!E9</f>
        <v>71.98</v>
      </c>
      <c r="G42" s="241">
        <f>'ANAS 2015'!E10</f>
        <v>15.26</v>
      </c>
      <c r="H42" s="240">
        <f>F42-G42+G42/4</f>
        <v>60.535000000000004</v>
      </c>
      <c r="I42" s="242">
        <f t="shared" si="0"/>
        <v>0.42</v>
      </c>
      <c r="J42" s="243">
        <f t="shared" si="1"/>
        <v>25.424700000000001</v>
      </c>
      <c r="L42" s="45"/>
    </row>
    <row r="43" spans="2:12"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85">
        <f>E41+E44+7-1</f>
        <v>24</v>
      </c>
      <c r="F43" s="246" t="s">
        <v>20</v>
      </c>
      <c r="G43" s="246" t="s">
        <v>20</v>
      </c>
      <c r="H43" s="245">
        <f>'ANAS 2015'!E20</f>
        <v>0.85</v>
      </c>
      <c r="I43" s="242">
        <f t="shared" si="0"/>
        <v>24</v>
      </c>
      <c r="J43" s="243">
        <f t="shared" si="1"/>
        <v>20.399999999999999</v>
      </c>
      <c r="L43" s="45"/>
    </row>
    <row r="44" spans="2:12"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17</v>
      </c>
      <c r="F44" s="241">
        <f>'ANAS 2015'!E5</f>
        <v>43.06</v>
      </c>
      <c r="G44" s="241">
        <f>'ANAS 2015'!E6</f>
        <v>9.1300000000000008</v>
      </c>
      <c r="H44" s="240">
        <f>F44-G44+G44/4</f>
        <v>36.212499999999999</v>
      </c>
      <c r="I44" s="242">
        <f t="shared" si="0"/>
        <v>17</v>
      </c>
      <c r="J44" s="243">
        <f t="shared" si="1"/>
        <v>615.61249999999995</v>
      </c>
      <c r="L44" s="45"/>
    </row>
    <row r="45" spans="2:12"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1.215*7</f>
        <v>8.5050000000000008</v>
      </c>
      <c r="F45" s="241">
        <f>'ANAS 2015'!E11</f>
        <v>73.5</v>
      </c>
      <c r="G45" s="241">
        <f>'ANAS 2015'!E12</f>
        <v>15.59</v>
      </c>
      <c r="H45" s="240">
        <f>F45-G45+G45/4</f>
        <v>61.807499999999997</v>
      </c>
      <c r="I45" s="242">
        <f t="shared" si="0"/>
        <v>8.5050000000000008</v>
      </c>
      <c r="J45" s="243">
        <f t="shared" si="1"/>
        <v>525.67278750000003</v>
      </c>
      <c r="L45" s="45"/>
    </row>
    <row r="46" spans="2:12"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0.315*7</f>
        <v>2.2050000000000001</v>
      </c>
      <c r="F46" s="241">
        <f>'ANAS 2015'!E9</f>
        <v>71.98</v>
      </c>
      <c r="G46" s="241">
        <f>'ANAS 2015'!E10</f>
        <v>15.26</v>
      </c>
      <c r="H46" s="240">
        <f>F46-G46+G46/4</f>
        <v>60.535000000000004</v>
      </c>
      <c r="I46" s="242">
        <f t="shared" si="0"/>
        <v>2.2050000000000001</v>
      </c>
      <c r="J46" s="243">
        <f t="shared" si="1"/>
        <v>133.47967500000001</v>
      </c>
      <c r="L46" s="45"/>
    </row>
    <row r="47" spans="2:12"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74">
        <f>CEILING((108+36+60+120+96+60+36+108+36+2000)/12,1)</f>
        <v>222</v>
      </c>
      <c r="F47" s="246" t="s">
        <v>20</v>
      </c>
      <c r="G47" s="246" t="s">
        <v>20</v>
      </c>
      <c r="H47" s="240">
        <f>'ANAS 2015'!E18</f>
        <v>0.4</v>
      </c>
      <c r="I47" s="242">
        <f t="shared" si="0"/>
        <v>222</v>
      </c>
      <c r="J47" s="243">
        <f t="shared" si="1"/>
        <v>88.800000000000011</v>
      </c>
      <c r="L47" s="45"/>
    </row>
    <row r="48" spans="2:12"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74">
        <f>1*E41+2*7+1*E44+E50*2</f>
        <v>36</v>
      </c>
      <c r="F48" s="246" t="s">
        <v>20</v>
      </c>
      <c r="G48" s="246" t="s">
        <v>20</v>
      </c>
      <c r="H48" s="240">
        <f>'ANAS 2015'!E19</f>
        <v>0.25</v>
      </c>
      <c r="I48" s="242">
        <f t="shared" si="0"/>
        <v>36</v>
      </c>
      <c r="J48" s="243">
        <f t="shared" si="1"/>
        <v>9</v>
      </c>
      <c r="L48" s="45"/>
    </row>
    <row r="49" spans="2:12"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40">
        <v>2</v>
      </c>
      <c r="F49" s="246" t="s">
        <v>20</v>
      </c>
      <c r="G49" s="246" t="s">
        <v>20</v>
      </c>
      <c r="H49" s="240">
        <f>'ANALISI DI MERCATO'!H5</f>
        <v>37.774421333333336</v>
      </c>
      <c r="I49" s="242">
        <f t="shared" si="0"/>
        <v>2</v>
      </c>
      <c r="J49" s="243">
        <f t="shared" si="1"/>
        <v>75.548842666666673</v>
      </c>
      <c r="L49" s="45"/>
    </row>
    <row r="50" spans="2:12" ht="63.75" x14ac:dyDescent="0.25">
      <c r="B50" s="224" t="str">
        <f>'ANALISI DI MERCATO'!B3</f>
        <v>BSIC-AM001</v>
      </c>
      <c r="C50" s="232"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239" t="str">
        <f>'ANALISI DI MERCATO'!D3</f>
        <v>giorno</v>
      </c>
      <c r="E50" s="240">
        <v>2</v>
      </c>
      <c r="F50" s="246" t="s">
        <v>20</v>
      </c>
      <c r="G50" s="246" t="s">
        <v>20</v>
      </c>
      <c r="H50" s="240">
        <f>'ANALISI DI MERCATO'!H3</f>
        <v>46.830839999999995</v>
      </c>
      <c r="I50" s="242">
        <f t="shared" ref="I50" si="2">E50/$I$15</f>
        <v>2</v>
      </c>
      <c r="J50" s="243">
        <f t="shared" ref="J50" si="3">I50*H50</f>
        <v>93.66167999999999</v>
      </c>
      <c r="L50" s="45"/>
    </row>
    <row r="51" spans="2:12" ht="76.5" x14ac:dyDescent="0.25">
      <c r="B51" s="247" t="str">
        <f>' CPT 2012 agg.2014'!B3</f>
        <v>S.1.01.1.9.c</v>
      </c>
      <c r="C51"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1" s="239" t="str">
        <f>' CPT 2012 agg.2014'!D3</f>
        <v xml:space="preserve">cad </v>
      </c>
      <c r="E51" s="240">
        <v>0</v>
      </c>
      <c r="F51" s="241">
        <f>' CPT 2012 agg.2014'!E3</f>
        <v>2.16</v>
      </c>
      <c r="G51" s="241" t="s">
        <v>20</v>
      </c>
      <c r="H51" s="240">
        <f>F51/4</f>
        <v>0.54</v>
      </c>
      <c r="I51" s="242">
        <f t="shared" si="0"/>
        <v>0</v>
      </c>
      <c r="J51" s="243">
        <f t="shared" si="1"/>
        <v>0</v>
      </c>
      <c r="L51" s="45"/>
    </row>
    <row r="52" spans="2:12" ht="90" thickBot="1" x14ac:dyDescent="0.3">
      <c r="B52" s="247" t="str">
        <f>' CPT 2012 agg.2014'!B4</f>
        <v>S.1.01.1.9.e</v>
      </c>
      <c r="C52"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2" s="239" t="str">
        <f>' CPT 2012 agg.2014'!D4</f>
        <v xml:space="preserve">cad </v>
      </c>
      <c r="E52" s="240">
        <v>0</v>
      </c>
      <c r="F52" s="241" t="s">
        <v>20</v>
      </c>
      <c r="G52" s="241" t="s">
        <v>20</v>
      </c>
      <c r="H52" s="240">
        <f>' CPT 2012 agg.2014'!E4</f>
        <v>2.38</v>
      </c>
      <c r="I52" s="242">
        <f t="shared" si="0"/>
        <v>0</v>
      </c>
      <c r="J52" s="243">
        <f t="shared" si="1"/>
        <v>0</v>
      </c>
      <c r="L52" s="45"/>
    </row>
    <row r="53" spans="2:12" ht="15.75" thickBot="1" x14ac:dyDescent="0.3">
      <c r="B53" s="55"/>
      <c r="C53" s="56" t="s">
        <v>22</v>
      </c>
      <c r="D53" s="57"/>
      <c r="E53" s="58"/>
      <c r="F53" s="59"/>
      <c r="G53" s="59"/>
      <c r="H53" s="58"/>
      <c r="I53" s="60" t="s">
        <v>15</v>
      </c>
      <c r="J53" s="12">
        <f>SUM(J41:J52)</f>
        <v>1623.4926851666664</v>
      </c>
    </row>
    <row r="54" spans="2:12" ht="15.75" thickBot="1" x14ac:dyDescent="0.3">
      <c r="C54" s="87"/>
      <c r="D54" s="88"/>
      <c r="E54" s="89"/>
      <c r="F54" s="89"/>
      <c r="G54" s="89"/>
      <c r="H54" s="89"/>
      <c r="I54" s="90"/>
      <c r="J54" s="90"/>
    </row>
    <row r="55" spans="2:12" ht="15.75" thickBot="1" x14ac:dyDescent="0.3">
      <c r="C55" s="91"/>
      <c r="D55" s="91"/>
      <c r="E55" s="91"/>
      <c r="F55" s="91"/>
      <c r="G55" s="91"/>
      <c r="H55" s="91" t="s">
        <v>23</v>
      </c>
      <c r="I55" s="92" t="s">
        <v>24</v>
      </c>
      <c r="J55" s="12">
        <f>J53+J38+J27</f>
        <v>1623.4926851666664</v>
      </c>
      <c r="L55" s="45"/>
    </row>
    <row r="57" spans="2:12" x14ac:dyDescent="0.25">
      <c r="B57" s="155" t="s">
        <v>25</v>
      </c>
      <c r="C57" s="156"/>
      <c r="D57" s="157"/>
      <c r="E57" s="1"/>
      <c r="F57" s="1"/>
      <c r="G57" s="1"/>
      <c r="H57" s="1"/>
      <c r="I57" s="1"/>
      <c r="J57" s="1"/>
    </row>
    <row r="58" spans="2:12" ht="15" customHeight="1" x14ac:dyDescent="0.25">
      <c r="B58" s="158" t="s">
        <v>26</v>
      </c>
      <c r="C58" s="375" t="s">
        <v>268</v>
      </c>
      <c r="D58" s="375"/>
      <c r="E58" s="375"/>
      <c r="F58" s="375"/>
      <c r="G58" s="375"/>
      <c r="H58" s="375"/>
      <c r="I58" s="375"/>
      <c r="J58" s="375"/>
    </row>
    <row r="59" spans="2:12" x14ac:dyDescent="0.25">
      <c r="B59" s="158" t="s">
        <v>27</v>
      </c>
      <c r="C59" s="375" t="s">
        <v>269</v>
      </c>
      <c r="D59" s="375"/>
      <c r="E59" s="375"/>
      <c r="F59" s="375"/>
      <c r="G59" s="375"/>
      <c r="H59" s="375"/>
      <c r="I59" s="375"/>
      <c r="J59" s="375"/>
    </row>
    <row r="60" spans="2:12" ht="30" customHeight="1" x14ac:dyDescent="0.25">
      <c r="B60" s="158" t="s">
        <v>28</v>
      </c>
      <c r="C60" s="375" t="s">
        <v>160</v>
      </c>
      <c r="D60" s="375"/>
      <c r="E60" s="375"/>
      <c r="F60" s="375"/>
      <c r="G60" s="375"/>
      <c r="H60" s="375"/>
      <c r="I60" s="375"/>
      <c r="J60" s="375"/>
    </row>
    <row r="61" spans="2:12" x14ac:dyDescent="0.25">
      <c r="C61" s="93"/>
    </row>
  </sheetData>
  <mergeCells count="5">
    <mergeCell ref="B2:B3"/>
    <mergeCell ref="C2:F13"/>
    <mergeCell ref="C58:J58"/>
    <mergeCell ref="C59:J59"/>
    <mergeCell ref="C60:J60"/>
  </mergeCells>
  <pageMargins left="0.7" right="0.7" top="0.75" bottom="0.75" header="0.3" footer="0.3"/>
  <pageSetup paperSize="9" scale="52" orientation="portrait" r:id="rId1"/>
  <colBreaks count="1" manualBreakCount="1">
    <brk id="11"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N53"/>
  <sheetViews>
    <sheetView view="pageBreakPreview" topLeftCell="A43" zoomScale="85" zoomScaleNormal="85" zoomScaleSheetLayoutView="85" workbookViewId="0">
      <selection activeCell="C43" sqref="C43"/>
    </sheetView>
  </sheetViews>
  <sheetFormatPr defaultRowHeight="15" x14ac:dyDescent="0.25"/>
  <cols>
    <col min="1" max="1" width="3.7109375" style="284" customWidth="1"/>
    <col min="2" max="2" width="15.7109375" style="284" customWidth="1"/>
    <col min="3" max="3" width="80.7109375" style="284" customWidth="1"/>
    <col min="4" max="4" width="8.7109375" style="6" customWidth="1"/>
    <col min="5" max="5" width="9.85546875" style="112" customWidth="1"/>
    <col min="6" max="9" width="10.7109375" style="112" customWidth="1"/>
    <col min="10" max="10" width="3.7109375" style="284" customWidth="1"/>
    <col min="11" max="257" width="9.140625" style="284"/>
    <col min="258" max="258" width="13.7109375" style="284" customWidth="1"/>
    <col min="259" max="259" width="42.7109375" style="284" bestFit="1" customWidth="1"/>
    <col min="260" max="260" width="8.7109375" style="284" customWidth="1"/>
    <col min="261" max="261" width="9.85546875" style="284" customWidth="1"/>
    <col min="262" max="265" width="10.7109375" style="284" customWidth="1"/>
    <col min="266" max="266" width="3.7109375" style="284" customWidth="1"/>
    <col min="267" max="513" width="9.140625" style="284"/>
    <col min="514" max="514" width="13.7109375" style="284" customWidth="1"/>
    <col min="515" max="515" width="42.7109375" style="284" bestFit="1" customWidth="1"/>
    <col min="516" max="516" width="8.7109375" style="284" customWidth="1"/>
    <col min="517" max="517" width="9.85546875" style="284" customWidth="1"/>
    <col min="518" max="521" width="10.7109375" style="284" customWidth="1"/>
    <col min="522" max="522" width="3.7109375" style="284" customWidth="1"/>
    <col min="523" max="769" width="9.140625" style="284"/>
    <col min="770" max="770" width="13.7109375" style="284" customWidth="1"/>
    <col min="771" max="771" width="42.7109375" style="284" bestFit="1" customWidth="1"/>
    <col min="772" max="772" width="8.7109375" style="284" customWidth="1"/>
    <col min="773" max="773" width="9.85546875" style="284" customWidth="1"/>
    <col min="774" max="777" width="10.7109375" style="284" customWidth="1"/>
    <col min="778" max="778" width="3.7109375" style="284" customWidth="1"/>
    <col min="779" max="1025" width="9.140625" style="284"/>
    <col min="1026" max="1026" width="13.7109375" style="284" customWidth="1"/>
    <col min="1027" max="1027" width="42.7109375" style="284" bestFit="1" customWidth="1"/>
    <col min="1028" max="1028" width="8.7109375" style="284" customWidth="1"/>
    <col min="1029" max="1029" width="9.85546875" style="284" customWidth="1"/>
    <col min="1030" max="1033" width="10.7109375" style="284" customWidth="1"/>
    <col min="1034" max="1034" width="3.7109375" style="284" customWidth="1"/>
    <col min="1035" max="1281" width="9.140625" style="284"/>
    <col min="1282" max="1282" width="13.7109375" style="284" customWidth="1"/>
    <col min="1283" max="1283" width="42.7109375" style="284" bestFit="1" customWidth="1"/>
    <col min="1284" max="1284" width="8.7109375" style="284" customWidth="1"/>
    <col min="1285" max="1285" width="9.85546875" style="284" customWidth="1"/>
    <col min="1286" max="1289" width="10.7109375" style="284" customWidth="1"/>
    <col min="1290" max="1290" width="3.7109375" style="284" customWidth="1"/>
    <col min="1291" max="1537" width="9.140625" style="284"/>
    <col min="1538" max="1538" width="13.7109375" style="284" customWidth="1"/>
    <col min="1539" max="1539" width="42.7109375" style="284" bestFit="1" customWidth="1"/>
    <col min="1540" max="1540" width="8.7109375" style="284" customWidth="1"/>
    <col min="1541" max="1541" width="9.85546875" style="284" customWidth="1"/>
    <col min="1542" max="1545" width="10.7109375" style="284" customWidth="1"/>
    <col min="1546" max="1546" width="3.7109375" style="284" customWidth="1"/>
    <col min="1547" max="1793" width="9.140625" style="284"/>
    <col min="1794" max="1794" width="13.7109375" style="284" customWidth="1"/>
    <col min="1795" max="1795" width="42.7109375" style="284" bestFit="1" customWidth="1"/>
    <col min="1796" max="1796" width="8.7109375" style="284" customWidth="1"/>
    <col min="1797" max="1797" width="9.85546875" style="284" customWidth="1"/>
    <col min="1798" max="1801" width="10.7109375" style="284" customWidth="1"/>
    <col min="1802" max="1802" width="3.7109375" style="284" customWidth="1"/>
    <col min="1803" max="2049" width="9.140625" style="284"/>
    <col min="2050" max="2050" width="13.7109375" style="284" customWidth="1"/>
    <col min="2051" max="2051" width="42.7109375" style="284" bestFit="1" customWidth="1"/>
    <col min="2052" max="2052" width="8.7109375" style="284" customWidth="1"/>
    <col min="2053" max="2053" width="9.85546875" style="284" customWidth="1"/>
    <col min="2054" max="2057" width="10.7109375" style="284" customWidth="1"/>
    <col min="2058" max="2058" width="3.7109375" style="284" customWidth="1"/>
    <col min="2059" max="2305" width="9.140625" style="284"/>
    <col min="2306" max="2306" width="13.7109375" style="284" customWidth="1"/>
    <col min="2307" max="2307" width="42.7109375" style="284" bestFit="1" customWidth="1"/>
    <col min="2308" max="2308" width="8.7109375" style="284" customWidth="1"/>
    <col min="2309" max="2309" width="9.85546875" style="284" customWidth="1"/>
    <col min="2310" max="2313" width="10.7109375" style="284" customWidth="1"/>
    <col min="2314" max="2314" width="3.7109375" style="284" customWidth="1"/>
    <col min="2315" max="2561" width="9.140625" style="284"/>
    <col min="2562" max="2562" width="13.7109375" style="284" customWidth="1"/>
    <col min="2563" max="2563" width="42.7109375" style="284" bestFit="1" customWidth="1"/>
    <col min="2564" max="2564" width="8.7109375" style="284" customWidth="1"/>
    <col min="2565" max="2565" width="9.85546875" style="284" customWidth="1"/>
    <col min="2566" max="2569" width="10.7109375" style="284" customWidth="1"/>
    <col min="2570" max="2570" width="3.7109375" style="284" customWidth="1"/>
    <col min="2571" max="2817" width="9.140625" style="284"/>
    <col min="2818" max="2818" width="13.7109375" style="284" customWidth="1"/>
    <col min="2819" max="2819" width="42.7109375" style="284" bestFit="1" customWidth="1"/>
    <col min="2820" max="2820" width="8.7109375" style="284" customWidth="1"/>
    <col min="2821" max="2821" width="9.85546875" style="284" customWidth="1"/>
    <col min="2822" max="2825" width="10.7109375" style="284" customWidth="1"/>
    <col min="2826" max="2826" width="3.7109375" style="284" customWidth="1"/>
    <col min="2827" max="3073" width="9.140625" style="284"/>
    <col min="3074" max="3074" width="13.7109375" style="284" customWidth="1"/>
    <col min="3075" max="3075" width="42.7109375" style="284" bestFit="1" customWidth="1"/>
    <col min="3076" max="3076" width="8.7109375" style="284" customWidth="1"/>
    <col min="3077" max="3077" width="9.85546875" style="284" customWidth="1"/>
    <col min="3078" max="3081" width="10.7109375" style="284" customWidth="1"/>
    <col min="3082" max="3082" width="3.7109375" style="284" customWidth="1"/>
    <col min="3083" max="3329" width="9.140625" style="284"/>
    <col min="3330" max="3330" width="13.7109375" style="284" customWidth="1"/>
    <col min="3331" max="3331" width="42.7109375" style="284" bestFit="1" customWidth="1"/>
    <col min="3332" max="3332" width="8.7109375" style="284" customWidth="1"/>
    <col min="3333" max="3333" width="9.85546875" style="284" customWidth="1"/>
    <col min="3334" max="3337" width="10.7109375" style="284" customWidth="1"/>
    <col min="3338" max="3338" width="3.7109375" style="284" customWidth="1"/>
    <col min="3339" max="3585" width="9.140625" style="284"/>
    <col min="3586" max="3586" width="13.7109375" style="284" customWidth="1"/>
    <col min="3587" max="3587" width="42.7109375" style="284" bestFit="1" customWidth="1"/>
    <col min="3588" max="3588" width="8.7109375" style="284" customWidth="1"/>
    <col min="3589" max="3589" width="9.85546875" style="284" customWidth="1"/>
    <col min="3590" max="3593" width="10.7109375" style="284" customWidth="1"/>
    <col min="3594" max="3594" width="3.7109375" style="284" customWidth="1"/>
    <col min="3595" max="3841" width="9.140625" style="284"/>
    <col min="3842" max="3842" width="13.7109375" style="284" customWidth="1"/>
    <col min="3843" max="3843" width="42.7109375" style="284" bestFit="1" customWidth="1"/>
    <col min="3844" max="3844" width="8.7109375" style="284" customWidth="1"/>
    <col min="3845" max="3845" width="9.85546875" style="284" customWidth="1"/>
    <col min="3846" max="3849" width="10.7109375" style="284" customWidth="1"/>
    <col min="3850" max="3850" width="3.7109375" style="284" customWidth="1"/>
    <col min="3851" max="4097" width="9.140625" style="284"/>
    <col min="4098" max="4098" width="13.7109375" style="284" customWidth="1"/>
    <col min="4099" max="4099" width="42.7109375" style="284" bestFit="1" customWidth="1"/>
    <col min="4100" max="4100" width="8.7109375" style="284" customWidth="1"/>
    <col min="4101" max="4101" width="9.85546875" style="284" customWidth="1"/>
    <col min="4102" max="4105" width="10.7109375" style="284" customWidth="1"/>
    <col min="4106" max="4106" width="3.7109375" style="284" customWidth="1"/>
    <col min="4107" max="4353" width="9.140625" style="284"/>
    <col min="4354" max="4354" width="13.7109375" style="284" customWidth="1"/>
    <col min="4355" max="4355" width="42.7109375" style="284" bestFit="1" customWidth="1"/>
    <col min="4356" max="4356" width="8.7109375" style="284" customWidth="1"/>
    <col min="4357" max="4357" width="9.85546875" style="284" customWidth="1"/>
    <col min="4358" max="4361" width="10.7109375" style="284" customWidth="1"/>
    <col min="4362" max="4362" width="3.7109375" style="284" customWidth="1"/>
    <col min="4363" max="4609" width="9.140625" style="284"/>
    <col min="4610" max="4610" width="13.7109375" style="284" customWidth="1"/>
    <col min="4611" max="4611" width="42.7109375" style="284" bestFit="1" customWidth="1"/>
    <col min="4612" max="4612" width="8.7109375" style="284" customWidth="1"/>
    <col min="4613" max="4613" width="9.85546875" style="284" customWidth="1"/>
    <col min="4614" max="4617" width="10.7109375" style="284" customWidth="1"/>
    <col min="4618" max="4618" width="3.7109375" style="284" customWidth="1"/>
    <col min="4619" max="4865" width="9.140625" style="284"/>
    <col min="4866" max="4866" width="13.7109375" style="284" customWidth="1"/>
    <col min="4867" max="4867" width="42.7109375" style="284" bestFit="1" customWidth="1"/>
    <col min="4868" max="4868" width="8.7109375" style="284" customWidth="1"/>
    <col min="4869" max="4869" width="9.85546875" style="284" customWidth="1"/>
    <col min="4870" max="4873" width="10.7109375" style="284" customWidth="1"/>
    <col min="4874" max="4874" width="3.7109375" style="284" customWidth="1"/>
    <col min="4875" max="5121" width="9.140625" style="284"/>
    <col min="5122" max="5122" width="13.7109375" style="284" customWidth="1"/>
    <col min="5123" max="5123" width="42.7109375" style="284" bestFit="1" customWidth="1"/>
    <col min="5124" max="5124" width="8.7109375" style="284" customWidth="1"/>
    <col min="5125" max="5125" width="9.85546875" style="284" customWidth="1"/>
    <col min="5126" max="5129" width="10.7109375" style="284" customWidth="1"/>
    <col min="5130" max="5130" width="3.7109375" style="284" customWidth="1"/>
    <col min="5131" max="5377" width="9.140625" style="284"/>
    <col min="5378" max="5378" width="13.7109375" style="284" customWidth="1"/>
    <col min="5379" max="5379" width="42.7109375" style="284" bestFit="1" customWidth="1"/>
    <col min="5380" max="5380" width="8.7109375" style="284" customWidth="1"/>
    <col min="5381" max="5381" width="9.85546875" style="284" customWidth="1"/>
    <col min="5382" max="5385" width="10.7109375" style="284" customWidth="1"/>
    <col min="5386" max="5386" width="3.7109375" style="284" customWidth="1"/>
    <col min="5387" max="5633" width="9.140625" style="284"/>
    <col min="5634" max="5634" width="13.7109375" style="284" customWidth="1"/>
    <col min="5635" max="5635" width="42.7109375" style="284" bestFit="1" customWidth="1"/>
    <col min="5636" max="5636" width="8.7109375" style="284" customWidth="1"/>
    <col min="5637" max="5637" width="9.85546875" style="284" customWidth="1"/>
    <col min="5638" max="5641" width="10.7109375" style="284" customWidth="1"/>
    <col min="5642" max="5642" width="3.7109375" style="284" customWidth="1"/>
    <col min="5643" max="5889" width="9.140625" style="284"/>
    <col min="5890" max="5890" width="13.7109375" style="284" customWidth="1"/>
    <col min="5891" max="5891" width="42.7109375" style="284" bestFit="1" customWidth="1"/>
    <col min="5892" max="5892" width="8.7109375" style="284" customWidth="1"/>
    <col min="5893" max="5893" width="9.85546875" style="284" customWidth="1"/>
    <col min="5894" max="5897" width="10.7109375" style="284" customWidth="1"/>
    <col min="5898" max="5898" width="3.7109375" style="284" customWidth="1"/>
    <col min="5899" max="6145" width="9.140625" style="284"/>
    <col min="6146" max="6146" width="13.7109375" style="284" customWidth="1"/>
    <col min="6147" max="6147" width="42.7109375" style="284" bestFit="1" customWidth="1"/>
    <col min="6148" max="6148" width="8.7109375" style="284" customWidth="1"/>
    <col min="6149" max="6149" width="9.85546875" style="284" customWidth="1"/>
    <col min="6150" max="6153" width="10.7109375" style="284" customWidth="1"/>
    <col min="6154" max="6154" width="3.7109375" style="284" customWidth="1"/>
    <col min="6155" max="6401" width="9.140625" style="284"/>
    <col min="6402" max="6402" width="13.7109375" style="284" customWidth="1"/>
    <col min="6403" max="6403" width="42.7109375" style="284" bestFit="1" customWidth="1"/>
    <col min="6404" max="6404" width="8.7109375" style="284" customWidth="1"/>
    <col min="6405" max="6405" width="9.85546875" style="284" customWidth="1"/>
    <col min="6406" max="6409" width="10.7109375" style="284" customWidth="1"/>
    <col min="6410" max="6410" width="3.7109375" style="284" customWidth="1"/>
    <col min="6411" max="6657" width="9.140625" style="284"/>
    <col min="6658" max="6658" width="13.7109375" style="284" customWidth="1"/>
    <col min="6659" max="6659" width="42.7109375" style="284" bestFit="1" customWidth="1"/>
    <col min="6660" max="6660" width="8.7109375" style="284" customWidth="1"/>
    <col min="6661" max="6661" width="9.85546875" style="284" customWidth="1"/>
    <col min="6662" max="6665" width="10.7109375" style="284" customWidth="1"/>
    <col min="6666" max="6666" width="3.7109375" style="284" customWidth="1"/>
    <col min="6667" max="6913" width="9.140625" style="284"/>
    <col min="6914" max="6914" width="13.7109375" style="284" customWidth="1"/>
    <col min="6915" max="6915" width="42.7109375" style="284" bestFit="1" customWidth="1"/>
    <col min="6916" max="6916" width="8.7109375" style="284" customWidth="1"/>
    <col min="6917" max="6917" width="9.85546875" style="284" customWidth="1"/>
    <col min="6918" max="6921" width="10.7109375" style="284" customWidth="1"/>
    <col min="6922" max="6922" width="3.7109375" style="284" customWidth="1"/>
    <col min="6923" max="7169" width="9.140625" style="284"/>
    <col min="7170" max="7170" width="13.7109375" style="284" customWidth="1"/>
    <col min="7171" max="7171" width="42.7109375" style="284" bestFit="1" customWidth="1"/>
    <col min="7172" max="7172" width="8.7109375" style="284" customWidth="1"/>
    <col min="7173" max="7173" width="9.85546875" style="284" customWidth="1"/>
    <col min="7174" max="7177" width="10.7109375" style="284" customWidth="1"/>
    <col min="7178" max="7178" width="3.7109375" style="284" customWidth="1"/>
    <col min="7179" max="7425" width="9.140625" style="284"/>
    <col min="7426" max="7426" width="13.7109375" style="284" customWidth="1"/>
    <col min="7427" max="7427" width="42.7109375" style="284" bestFit="1" customWidth="1"/>
    <col min="7428" max="7428" width="8.7109375" style="284" customWidth="1"/>
    <col min="7429" max="7429" width="9.85546875" style="284" customWidth="1"/>
    <col min="7430" max="7433" width="10.7109375" style="284" customWidth="1"/>
    <col min="7434" max="7434" width="3.7109375" style="284" customWidth="1"/>
    <col min="7435" max="7681" width="9.140625" style="284"/>
    <col min="7682" max="7682" width="13.7109375" style="284" customWidth="1"/>
    <col min="7683" max="7683" width="42.7109375" style="284" bestFit="1" customWidth="1"/>
    <col min="7684" max="7684" width="8.7109375" style="284" customWidth="1"/>
    <col min="7685" max="7685" width="9.85546875" style="284" customWidth="1"/>
    <col min="7686" max="7689" width="10.7109375" style="284" customWidth="1"/>
    <col min="7690" max="7690" width="3.7109375" style="284" customWidth="1"/>
    <col min="7691" max="7937" width="9.140625" style="284"/>
    <col min="7938" max="7938" width="13.7109375" style="284" customWidth="1"/>
    <col min="7939" max="7939" width="42.7109375" style="284" bestFit="1" customWidth="1"/>
    <col min="7940" max="7940" width="8.7109375" style="284" customWidth="1"/>
    <col min="7941" max="7941" width="9.85546875" style="284" customWidth="1"/>
    <col min="7942" max="7945" width="10.7109375" style="284" customWidth="1"/>
    <col min="7946" max="7946" width="3.7109375" style="284" customWidth="1"/>
    <col min="7947" max="8193" width="9.140625" style="284"/>
    <col min="8194" max="8194" width="13.7109375" style="284" customWidth="1"/>
    <col min="8195" max="8195" width="42.7109375" style="284" bestFit="1" customWidth="1"/>
    <col min="8196" max="8196" width="8.7109375" style="284" customWidth="1"/>
    <col min="8197" max="8197" width="9.85546875" style="284" customWidth="1"/>
    <col min="8198" max="8201" width="10.7109375" style="284" customWidth="1"/>
    <col min="8202" max="8202" width="3.7109375" style="284" customWidth="1"/>
    <col min="8203" max="8449" width="9.140625" style="284"/>
    <col min="8450" max="8450" width="13.7109375" style="284" customWidth="1"/>
    <col min="8451" max="8451" width="42.7109375" style="284" bestFit="1" customWidth="1"/>
    <col min="8452" max="8452" width="8.7109375" style="284" customWidth="1"/>
    <col min="8453" max="8453" width="9.85546875" style="284" customWidth="1"/>
    <col min="8454" max="8457" width="10.7109375" style="284" customWidth="1"/>
    <col min="8458" max="8458" width="3.7109375" style="284" customWidth="1"/>
    <col min="8459" max="8705" width="9.140625" style="284"/>
    <col min="8706" max="8706" width="13.7109375" style="284" customWidth="1"/>
    <col min="8707" max="8707" width="42.7109375" style="284" bestFit="1" customWidth="1"/>
    <col min="8708" max="8708" width="8.7109375" style="284" customWidth="1"/>
    <col min="8709" max="8709" width="9.85546875" style="284" customWidth="1"/>
    <col min="8710" max="8713" width="10.7109375" style="284" customWidth="1"/>
    <col min="8714" max="8714" width="3.7109375" style="284" customWidth="1"/>
    <col min="8715" max="8961" width="9.140625" style="284"/>
    <col min="8962" max="8962" width="13.7109375" style="284" customWidth="1"/>
    <col min="8963" max="8963" width="42.7109375" style="284" bestFit="1" customWidth="1"/>
    <col min="8964" max="8964" width="8.7109375" style="284" customWidth="1"/>
    <col min="8965" max="8965" width="9.85546875" style="284" customWidth="1"/>
    <col min="8966" max="8969" width="10.7109375" style="284" customWidth="1"/>
    <col min="8970" max="8970" width="3.7109375" style="284" customWidth="1"/>
    <col min="8971" max="9217" width="9.140625" style="284"/>
    <col min="9218" max="9218" width="13.7109375" style="284" customWidth="1"/>
    <col min="9219" max="9219" width="42.7109375" style="284" bestFit="1" customWidth="1"/>
    <col min="9220" max="9220" width="8.7109375" style="284" customWidth="1"/>
    <col min="9221" max="9221" width="9.85546875" style="284" customWidth="1"/>
    <col min="9222" max="9225" width="10.7109375" style="284" customWidth="1"/>
    <col min="9226" max="9226" width="3.7109375" style="284" customWidth="1"/>
    <col min="9227" max="9473" width="9.140625" style="284"/>
    <col min="9474" max="9474" width="13.7109375" style="284" customWidth="1"/>
    <col min="9475" max="9475" width="42.7109375" style="284" bestFit="1" customWidth="1"/>
    <col min="9476" max="9476" width="8.7109375" style="284" customWidth="1"/>
    <col min="9477" max="9477" width="9.85546875" style="284" customWidth="1"/>
    <col min="9478" max="9481" width="10.7109375" style="284" customWidth="1"/>
    <col min="9482" max="9482" width="3.7109375" style="284" customWidth="1"/>
    <col min="9483" max="9729" width="9.140625" style="284"/>
    <col min="9730" max="9730" width="13.7109375" style="284" customWidth="1"/>
    <col min="9731" max="9731" width="42.7109375" style="284" bestFit="1" customWidth="1"/>
    <col min="9732" max="9732" width="8.7109375" style="284" customWidth="1"/>
    <col min="9733" max="9733" width="9.85546875" style="284" customWidth="1"/>
    <col min="9734" max="9737" width="10.7109375" style="284" customWidth="1"/>
    <col min="9738" max="9738" width="3.7109375" style="284" customWidth="1"/>
    <col min="9739" max="9985" width="9.140625" style="284"/>
    <col min="9986" max="9986" width="13.7109375" style="284" customWidth="1"/>
    <col min="9987" max="9987" width="42.7109375" style="284" bestFit="1" customWidth="1"/>
    <col min="9988" max="9988" width="8.7109375" style="284" customWidth="1"/>
    <col min="9989" max="9989" width="9.85546875" style="284" customWidth="1"/>
    <col min="9990" max="9993" width="10.7109375" style="284" customWidth="1"/>
    <col min="9994" max="9994" width="3.7109375" style="284" customWidth="1"/>
    <col min="9995" max="10241" width="9.140625" style="284"/>
    <col min="10242" max="10242" width="13.7109375" style="284" customWidth="1"/>
    <col min="10243" max="10243" width="42.7109375" style="284" bestFit="1" customWidth="1"/>
    <col min="10244" max="10244" width="8.7109375" style="284" customWidth="1"/>
    <col min="10245" max="10245" width="9.85546875" style="284" customWidth="1"/>
    <col min="10246" max="10249" width="10.7109375" style="284" customWidth="1"/>
    <col min="10250" max="10250" width="3.7109375" style="284" customWidth="1"/>
    <col min="10251" max="10497" width="9.140625" style="284"/>
    <col min="10498" max="10498" width="13.7109375" style="284" customWidth="1"/>
    <col min="10499" max="10499" width="42.7109375" style="284" bestFit="1" customWidth="1"/>
    <col min="10500" max="10500" width="8.7109375" style="284" customWidth="1"/>
    <col min="10501" max="10501" width="9.85546875" style="284" customWidth="1"/>
    <col min="10502" max="10505" width="10.7109375" style="284" customWidth="1"/>
    <col min="10506" max="10506" width="3.7109375" style="284" customWidth="1"/>
    <col min="10507" max="10753" width="9.140625" style="284"/>
    <col min="10754" max="10754" width="13.7109375" style="284" customWidth="1"/>
    <col min="10755" max="10755" width="42.7109375" style="284" bestFit="1" customWidth="1"/>
    <col min="10756" max="10756" width="8.7109375" style="284" customWidth="1"/>
    <col min="10757" max="10757" width="9.85546875" style="284" customWidth="1"/>
    <col min="10758" max="10761" width="10.7109375" style="284" customWidth="1"/>
    <col min="10762" max="10762" width="3.7109375" style="284" customWidth="1"/>
    <col min="10763" max="11009" width="9.140625" style="284"/>
    <col min="11010" max="11010" width="13.7109375" style="284" customWidth="1"/>
    <col min="11011" max="11011" width="42.7109375" style="284" bestFit="1" customWidth="1"/>
    <col min="11012" max="11012" width="8.7109375" style="284" customWidth="1"/>
    <col min="11013" max="11013" width="9.85546875" style="284" customWidth="1"/>
    <col min="11014" max="11017" width="10.7109375" style="284" customWidth="1"/>
    <col min="11018" max="11018" width="3.7109375" style="284" customWidth="1"/>
    <col min="11019" max="11265" width="9.140625" style="284"/>
    <col min="11266" max="11266" width="13.7109375" style="284" customWidth="1"/>
    <col min="11267" max="11267" width="42.7109375" style="284" bestFit="1" customWidth="1"/>
    <col min="11268" max="11268" width="8.7109375" style="284" customWidth="1"/>
    <col min="11269" max="11269" width="9.85546875" style="284" customWidth="1"/>
    <col min="11270" max="11273" width="10.7109375" style="284" customWidth="1"/>
    <col min="11274" max="11274" width="3.7109375" style="284" customWidth="1"/>
    <col min="11275" max="11521" width="9.140625" style="284"/>
    <col min="11522" max="11522" width="13.7109375" style="284" customWidth="1"/>
    <col min="11523" max="11523" width="42.7109375" style="284" bestFit="1" customWidth="1"/>
    <col min="11524" max="11524" width="8.7109375" style="284" customWidth="1"/>
    <col min="11525" max="11525" width="9.85546875" style="284" customWidth="1"/>
    <col min="11526" max="11529" width="10.7109375" style="284" customWidth="1"/>
    <col min="11530" max="11530" width="3.7109375" style="284" customWidth="1"/>
    <col min="11531" max="11777" width="9.140625" style="284"/>
    <col min="11778" max="11778" width="13.7109375" style="284" customWidth="1"/>
    <col min="11779" max="11779" width="42.7109375" style="284" bestFit="1" customWidth="1"/>
    <col min="11780" max="11780" width="8.7109375" style="284" customWidth="1"/>
    <col min="11781" max="11781" width="9.85546875" style="284" customWidth="1"/>
    <col min="11782" max="11785" width="10.7109375" style="284" customWidth="1"/>
    <col min="11786" max="11786" width="3.7109375" style="284" customWidth="1"/>
    <col min="11787" max="12033" width="9.140625" style="284"/>
    <col min="12034" max="12034" width="13.7109375" style="284" customWidth="1"/>
    <col min="12035" max="12035" width="42.7109375" style="284" bestFit="1" customWidth="1"/>
    <col min="12036" max="12036" width="8.7109375" style="284" customWidth="1"/>
    <col min="12037" max="12037" width="9.85546875" style="284" customWidth="1"/>
    <col min="12038" max="12041" width="10.7109375" style="284" customWidth="1"/>
    <col min="12042" max="12042" width="3.7109375" style="284" customWidth="1"/>
    <col min="12043" max="12289" width="9.140625" style="284"/>
    <col min="12290" max="12290" width="13.7109375" style="284" customWidth="1"/>
    <col min="12291" max="12291" width="42.7109375" style="284" bestFit="1" customWidth="1"/>
    <col min="12292" max="12292" width="8.7109375" style="284" customWidth="1"/>
    <col min="12293" max="12293" width="9.85546875" style="284" customWidth="1"/>
    <col min="12294" max="12297" width="10.7109375" style="284" customWidth="1"/>
    <col min="12298" max="12298" width="3.7109375" style="284" customWidth="1"/>
    <col min="12299" max="12545" width="9.140625" style="284"/>
    <col min="12546" max="12546" width="13.7109375" style="284" customWidth="1"/>
    <col min="12547" max="12547" width="42.7109375" style="284" bestFit="1" customWidth="1"/>
    <col min="12548" max="12548" width="8.7109375" style="284" customWidth="1"/>
    <col min="12549" max="12549" width="9.85546875" style="284" customWidth="1"/>
    <col min="12550" max="12553" width="10.7109375" style="284" customWidth="1"/>
    <col min="12554" max="12554" width="3.7109375" style="284" customWidth="1"/>
    <col min="12555" max="12801" width="9.140625" style="284"/>
    <col min="12802" max="12802" width="13.7109375" style="284" customWidth="1"/>
    <col min="12803" max="12803" width="42.7109375" style="284" bestFit="1" customWidth="1"/>
    <col min="12804" max="12804" width="8.7109375" style="284" customWidth="1"/>
    <col min="12805" max="12805" width="9.85546875" style="284" customWidth="1"/>
    <col min="12806" max="12809" width="10.7109375" style="284" customWidth="1"/>
    <col min="12810" max="12810" width="3.7109375" style="284" customWidth="1"/>
    <col min="12811" max="13057" width="9.140625" style="284"/>
    <col min="13058" max="13058" width="13.7109375" style="284" customWidth="1"/>
    <col min="13059" max="13059" width="42.7109375" style="284" bestFit="1" customWidth="1"/>
    <col min="13060" max="13060" width="8.7109375" style="284" customWidth="1"/>
    <col min="13061" max="13061" width="9.85546875" style="284" customWidth="1"/>
    <col min="13062" max="13065" width="10.7109375" style="284" customWidth="1"/>
    <col min="13066" max="13066" width="3.7109375" style="284" customWidth="1"/>
    <col min="13067" max="13313" width="9.140625" style="284"/>
    <col min="13314" max="13314" width="13.7109375" style="284" customWidth="1"/>
    <col min="13315" max="13315" width="42.7109375" style="284" bestFit="1" customWidth="1"/>
    <col min="13316" max="13316" width="8.7109375" style="284" customWidth="1"/>
    <col min="13317" max="13317" width="9.85546875" style="284" customWidth="1"/>
    <col min="13318" max="13321" width="10.7109375" style="284" customWidth="1"/>
    <col min="13322" max="13322" width="3.7109375" style="284" customWidth="1"/>
    <col min="13323" max="13569" width="9.140625" style="284"/>
    <col min="13570" max="13570" width="13.7109375" style="284" customWidth="1"/>
    <col min="13571" max="13571" width="42.7109375" style="284" bestFit="1" customWidth="1"/>
    <col min="13572" max="13572" width="8.7109375" style="284" customWidth="1"/>
    <col min="13573" max="13573" width="9.85546875" style="284" customWidth="1"/>
    <col min="13574" max="13577" width="10.7109375" style="284" customWidth="1"/>
    <col min="13578" max="13578" width="3.7109375" style="284" customWidth="1"/>
    <col min="13579" max="13825" width="9.140625" style="284"/>
    <col min="13826" max="13826" width="13.7109375" style="284" customWidth="1"/>
    <col min="13827" max="13827" width="42.7109375" style="284" bestFit="1" customWidth="1"/>
    <col min="13828" max="13828" width="8.7109375" style="284" customWidth="1"/>
    <col min="13829" max="13829" width="9.85546875" style="284" customWidth="1"/>
    <col min="13830" max="13833" width="10.7109375" style="284" customWidth="1"/>
    <col min="13834" max="13834" width="3.7109375" style="284" customWidth="1"/>
    <col min="13835" max="14081" width="9.140625" style="284"/>
    <col min="14082" max="14082" width="13.7109375" style="284" customWidth="1"/>
    <col min="14083" max="14083" width="42.7109375" style="284" bestFit="1" customWidth="1"/>
    <col min="14084" max="14084" width="8.7109375" style="284" customWidth="1"/>
    <col min="14085" max="14085" width="9.85546875" style="284" customWidth="1"/>
    <col min="14086" max="14089" width="10.7109375" style="284" customWidth="1"/>
    <col min="14090" max="14090" width="3.7109375" style="284" customWidth="1"/>
    <col min="14091" max="14337" width="9.140625" style="284"/>
    <col min="14338" max="14338" width="13.7109375" style="284" customWidth="1"/>
    <col min="14339" max="14339" width="42.7109375" style="284" bestFit="1" customWidth="1"/>
    <col min="14340" max="14340" width="8.7109375" style="284" customWidth="1"/>
    <col min="14341" max="14341" width="9.85546875" style="284" customWidth="1"/>
    <col min="14342" max="14345" width="10.7109375" style="284" customWidth="1"/>
    <col min="14346" max="14346" width="3.7109375" style="284" customWidth="1"/>
    <col min="14347" max="14593" width="9.140625" style="284"/>
    <col min="14594" max="14594" width="13.7109375" style="284" customWidth="1"/>
    <col min="14595" max="14595" width="42.7109375" style="284" bestFit="1" customWidth="1"/>
    <col min="14596" max="14596" width="8.7109375" style="284" customWidth="1"/>
    <col min="14597" max="14597" width="9.85546875" style="284" customWidth="1"/>
    <col min="14598" max="14601" width="10.7109375" style="284" customWidth="1"/>
    <col min="14602" max="14602" width="3.7109375" style="284" customWidth="1"/>
    <col min="14603" max="14849" width="9.140625" style="284"/>
    <col min="14850" max="14850" width="13.7109375" style="284" customWidth="1"/>
    <col min="14851" max="14851" width="42.7109375" style="284" bestFit="1" customWidth="1"/>
    <col min="14852" max="14852" width="8.7109375" style="284" customWidth="1"/>
    <col min="14853" max="14853" width="9.85546875" style="284" customWidth="1"/>
    <col min="14854" max="14857" width="10.7109375" style="284" customWidth="1"/>
    <col min="14858" max="14858" width="3.7109375" style="284" customWidth="1"/>
    <col min="14859" max="15105" width="9.140625" style="284"/>
    <col min="15106" max="15106" width="13.7109375" style="284" customWidth="1"/>
    <col min="15107" max="15107" width="42.7109375" style="284" bestFit="1" customWidth="1"/>
    <col min="15108" max="15108" width="8.7109375" style="284" customWidth="1"/>
    <col min="15109" max="15109" width="9.85546875" style="284" customWidth="1"/>
    <col min="15110" max="15113" width="10.7109375" style="284" customWidth="1"/>
    <col min="15114" max="15114" width="3.7109375" style="284" customWidth="1"/>
    <col min="15115" max="15361" width="9.140625" style="284"/>
    <col min="15362" max="15362" width="13.7109375" style="284" customWidth="1"/>
    <col min="15363" max="15363" width="42.7109375" style="284" bestFit="1" customWidth="1"/>
    <col min="15364" max="15364" width="8.7109375" style="284" customWidth="1"/>
    <col min="15365" max="15365" width="9.85546875" style="284" customWidth="1"/>
    <col min="15366" max="15369" width="10.7109375" style="284" customWidth="1"/>
    <col min="15370" max="15370" width="3.7109375" style="284" customWidth="1"/>
    <col min="15371" max="15617" width="9.140625" style="284"/>
    <col min="15618" max="15618" width="13.7109375" style="284" customWidth="1"/>
    <col min="15619" max="15619" width="42.7109375" style="284" bestFit="1" customWidth="1"/>
    <col min="15620" max="15620" width="8.7109375" style="284" customWidth="1"/>
    <col min="15621" max="15621" width="9.85546875" style="284" customWidth="1"/>
    <col min="15622" max="15625" width="10.7109375" style="284" customWidth="1"/>
    <col min="15626" max="15626" width="3.7109375" style="284" customWidth="1"/>
    <col min="15627" max="15873" width="9.140625" style="284"/>
    <col min="15874" max="15874" width="13.7109375" style="284" customWidth="1"/>
    <col min="15875" max="15875" width="42.7109375" style="284" bestFit="1" customWidth="1"/>
    <col min="15876" max="15876" width="8.7109375" style="284" customWidth="1"/>
    <col min="15877" max="15877" width="9.85546875" style="284" customWidth="1"/>
    <col min="15878" max="15881" width="10.7109375" style="284" customWidth="1"/>
    <col min="15882" max="15882" width="3.7109375" style="284" customWidth="1"/>
    <col min="15883" max="16129" width="9.140625" style="284"/>
    <col min="16130" max="16130" width="13.7109375" style="284" customWidth="1"/>
    <col min="16131" max="16131" width="42.7109375" style="284" bestFit="1" customWidth="1"/>
    <col min="16132" max="16132" width="8.7109375" style="284" customWidth="1"/>
    <col min="16133" max="16133" width="9.85546875" style="284" customWidth="1"/>
    <col min="16134" max="16137" width="10.7109375" style="284" customWidth="1"/>
    <col min="16138" max="16138" width="3.7109375" style="284" customWidth="1"/>
    <col min="16139" max="16384" width="9.140625" style="284"/>
  </cols>
  <sheetData>
    <row r="1" spans="2:11" ht="15.75" thickBot="1" x14ac:dyDescent="0.3">
      <c r="C1" s="3"/>
      <c r="D1" s="4"/>
    </row>
    <row r="2" spans="2:11" x14ac:dyDescent="0.25">
      <c r="B2" s="376" t="s">
        <v>185</v>
      </c>
      <c r="C2" s="366" t="s">
        <v>289</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82" customFormat="1" x14ac:dyDescent="0.25">
      <c r="B30" s="99"/>
      <c r="C30" s="67"/>
      <c r="D30" s="68"/>
      <c r="E30" s="139"/>
      <c r="F30" s="139"/>
      <c r="G30" s="139"/>
      <c r="H30" s="139"/>
      <c r="I30" s="140"/>
    </row>
    <row r="31" spans="2:14" s="282" customFormat="1" x14ac:dyDescent="0.25">
      <c r="B31" s="74"/>
      <c r="C31" s="74"/>
      <c r="D31" s="75"/>
      <c r="E31" s="142"/>
      <c r="F31" s="142"/>
      <c r="G31" s="142"/>
      <c r="H31" s="124"/>
      <c r="I31" s="125"/>
    </row>
    <row r="32" spans="2:14" s="282" customFormat="1" x14ac:dyDescent="0.25">
      <c r="B32" s="74"/>
      <c r="C32" s="74"/>
      <c r="D32" s="75"/>
      <c r="E32" s="142"/>
      <c r="F32" s="142"/>
      <c r="G32" s="142"/>
      <c r="H32" s="124"/>
      <c r="I32" s="125"/>
    </row>
    <row r="33" spans="2:11" s="282" customFormat="1" x14ac:dyDescent="0.25">
      <c r="B33" s="74"/>
      <c r="C33" s="74"/>
      <c r="D33" s="75"/>
      <c r="E33" s="142"/>
      <c r="F33" s="142"/>
      <c r="G33" s="142"/>
      <c r="H33" s="142"/>
      <c r="I33" s="125"/>
    </row>
    <row r="34" spans="2:11" s="282" customFormat="1" x14ac:dyDescent="0.25">
      <c r="B34" s="74"/>
      <c r="C34" s="74"/>
      <c r="D34" s="75"/>
      <c r="E34" s="142"/>
      <c r="F34" s="142"/>
      <c r="G34" s="142"/>
      <c r="H34" s="124"/>
      <c r="I34" s="125"/>
    </row>
    <row r="35" spans="2:11" s="282"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'BSIC04.a-3C'!E41</f>
        <v>1</v>
      </c>
      <c r="F41" s="250">
        <f>'ANAS 2015'!E4</f>
        <v>9.0500000000000007</v>
      </c>
      <c r="G41" s="249">
        <f t="shared" ref="G41:G46" si="0">F41/4</f>
        <v>2.2625000000000002</v>
      </c>
      <c r="H41" s="251">
        <f t="shared" ref="H41:H46" si="1">E41/$H$15</f>
        <v>1</v>
      </c>
      <c r="I41" s="252">
        <f t="shared" ref="I41:I46" si="2">H41*G41</f>
        <v>2.2625000000000002</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'BSIC04.a-3C'!E42</f>
        <v>0.42</v>
      </c>
      <c r="F42" s="254">
        <f>'ANAS 2015'!E10</f>
        <v>15.26</v>
      </c>
      <c r="G42" s="253">
        <f t="shared" si="0"/>
        <v>3.8149999999999999</v>
      </c>
      <c r="H42" s="255">
        <f t="shared" si="1"/>
        <v>0.42</v>
      </c>
      <c r="I42" s="256">
        <f t="shared" si="2"/>
        <v>1.6022999999999998</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'BSIC04.a-3C'!E44</f>
        <v>17</v>
      </c>
      <c r="F43" s="254">
        <f>'ANAS 2015'!E6</f>
        <v>9.1300000000000008</v>
      </c>
      <c r="G43" s="253">
        <f t="shared" si="0"/>
        <v>2.2825000000000002</v>
      </c>
      <c r="H43" s="255">
        <f t="shared" si="1"/>
        <v>17</v>
      </c>
      <c r="I43" s="256">
        <f t="shared" si="2"/>
        <v>38.802500000000002</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'BSIC04.a-3C'!E45</f>
        <v>8.5050000000000008</v>
      </c>
      <c r="F44" s="254">
        <f>'ANAS 2015'!E12</f>
        <v>15.59</v>
      </c>
      <c r="G44" s="253">
        <f t="shared" si="0"/>
        <v>3.8975</v>
      </c>
      <c r="H44" s="255">
        <f t="shared" si="1"/>
        <v>8.5050000000000008</v>
      </c>
      <c r="I44" s="256">
        <f t="shared" si="2"/>
        <v>33.1482375</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'BSIC04.a-3C'!E46</f>
        <v>2.2050000000000001</v>
      </c>
      <c r="F45" s="254">
        <f>'ANAS 2015'!E10</f>
        <v>15.26</v>
      </c>
      <c r="G45" s="253">
        <f t="shared" si="0"/>
        <v>3.8149999999999999</v>
      </c>
      <c r="H45" s="255">
        <f t="shared" ref="H45" si="3">E45/$H$15</f>
        <v>2.2050000000000001</v>
      </c>
      <c r="I45" s="256">
        <f t="shared" ref="I45" si="4">H45*G45</f>
        <v>8.4120749999999997</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84.227612500000006</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84.227612500000006</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83"/>
      <c r="K53" s="283"/>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5"/>
  <sheetViews>
    <sheetView view="pageBreakPreview" topLeftCell="A13" zoomScale="85" zoomScaleNormal="70" zoomScaleSheetLayoutView="85" workbookViewId="0">
      <selection activeCell="C43" sqref="C43"/>
    </sheetView>
  </sheetViews>
  <sheetFormatPr defaultRowHeight="15" x14ac:dyDescent="0.25"/>
  <cols>
    <col min="1" max="1" width="3.7109375" style="284" customWidth="1"/>
    <col min="2" max="2" width="15.7109375" style="284" customWidth="1"/>
    <col min="3" max="3" width="80.7109375" style="284" customWidth="1"/>
    <col min="4" max="4" width="8.7109375" style="6" customWidth="1"/>
    <col min="5" max="5" width="8.7109375" style="112" customWidth="1"/>
    <col min="6" max="8" width="10.7109375" style="112" customWidth="1"/>
    <col min="9" max="9" width="3.7109375" style="284" customWidth="1"/>
    <col min="10" max="10" width="9.42578125" style="284" bestFit="1" customWidth="1"/>
    <col min="11" max="257" width="9.140625" style="284"/>
    <col min="258" max="258" width="13.7109375" style="284" customWidth="1"/>
    <col min="259" max="259" width="42.7109375" style="284" bestFit="1" customWidth="1"/>
    <col min="260" max="261" width="8.7109375" style="284" customWidth="1"/>
    <col min="262" max="264" width="10.7109375" style="284" customWidth="1"/>
    <col min="265" max="265" width="3.7109375" style="284" customWidth="1"/>
    <col min="266" max="266" width="9.42578125" style="284" bestFit="1" customWidth="1"/>
    <col min="267" max="513" width="9.140625" style="284"/>
    <col min="514" max="514" width="13.7109375" style="284" customWidth="1"/>
    <col min="515" max="515" width="42.7109375" style="284" bestFit="1" customWidth="1"/>
    <col min="516" max="517" width="8.7109375" style="284" customWidth="1"/>
    <col min="518" max="520" width="10.7109375" style="284" customWidth="1"/>
    <col min="521" max="521" width="3.7109375" style="284" customWidth="1"/>
    <col min="522" max="522" width="9.42578125" style="284" bestFit="1" customWidth="1"/>
    <col min="523" max="769" width="9.140625" style="284"/>
    <col min="770" max="770" width="13.7109375" style="284" customWidth="1"/>
    <col min="771" max="771" width="42.7109375" style="284" bestFit="1" customWidth="1"/>
    <col min="772" max="773" width="8.7109375" style="284" customWidth="1"/>
    <col min="774" max="776" width="10.7109375" style="284" customWidth="1"/>
    <col min="777" max="777" width="3.7109375" style="284" customWidth="1"/>
    <col min="778" max="778" width="9.42578125" style="284" bestFit="1" customWidth="1"/>
    <col min="779" max="1025" width="9.140625" style="284"/>
    <col min="1026" max="1026" width="13.7109375" style="284" customWidth="1"/>
    <col min="1027" max="1027" width="42.7109375" style="284" bestFit="1" customWidth="1"/>
    <col min="1028" max="1029" width="8.7109375" style="284" customWidth="1"/>
    <col min="1030" max="1032" width="10.7109375" style="284" customWidth="1"/>
    <col min="1033" max="1033" width="3.7109375" style="284" customWidth="1"/>
    <col min="1034" max="1034" width="9.42578125" style="284" bestFit="1" customWidth="1"/>
    <col min="1035" max="1281" width="9.140625" style="284"/>
    <col min="1282" max="1282" width="13.7109375" style="284" customWidth="1"/>
    <col min="1283" max="1283" width="42.7109375" style="284" bestFit="1" customWidth="1"/>
    <col min="1284" max="1285" width="8.7109375" style="284" customWidth="1"/>
    <col min="1286" max="1288" width="10.7109375" style="284" customWidth="1"/>
    <col min="1289" max="1289" width="3.7109375" style="284" customWidth="1"/>
    <col min="1290" max="1290" width="9.42578125" style="284" bestFit="1" customWidth="1"/>
    <col min="1291" max="1537" width="9.140625" style="284"/>
    <col min="1538" max="1538" width="13.7109375" style="284" customWidth="1"/>
    <col min="1539" max="1539" width="42.7109375" style="284" bestFit="1" customWidth="1"/>
    <col min="1540" max="1541" width="8.7109375" style="284" customWidth="1"/>
    <col min="1542" max="1544" width="10.7109375" style="284" customWidth="1"/>
    <col min="1545" max="1545" width="3.7109375" style="284" customWidth="1"/>
    <col min="1546" max="1546" width="9.42578125" style="284" bestFit="1" customWidth="1"/>
    <col min="1547" max="1793" width="9.140625" style="284"/>
    <col min="1794" max="1794" width="13.7109375" style="284" customWidth="1"/>
    <col min="1795" max="1795" width="42.7109375" style="284" bestFit="1" customWidth="1"/>
    <col min="1796" max="1797" width="8.7109375" style="284" customWidth="1"/>
    <col min="1798" max="1800" width="10.7109375" style="284" customWidth="1"/>
    <col min="1801" max="1801" width="3.7109375" style="284" customWidth="1"/>
    <col min="1802" max="1802" width="9.42578125" style="284" bestFit="1" customWidth="1"/>
    <col min="1803" max="2049" width="9.140625" style="284"/>
    <col min="2050" max="2050" width="13.7109375" style="284" customWidth="1"/>
    <col min="2051" max="2051" width="42.7109375" style="284" bestFit="1" customWidth="1"/>
    <col min="2052" max="2053" width="8.7109375" style="284" customWidth="1"/>
    <col min="2054" max="2056" width="10.7109375" style="284" customWidth="1"/>
    <col min="2057" max="2057" width="3.7109375" style="284" customWidth="1"/>
    <col min="2058" max="2058" width="9.42578125" style="284" bestFit="1" customWidth="1"/>
    <col min="2059" max="2305" width="9.140625" style="284"/>
    <col min="2306" max="2306" width="13.7109375" style="284" customWidth="1"/>
    <col min="2307" max="2307" width="42.7109375" style="284" bestFit="1" customWidth="1"/>
    <col min="2308" max="2309" width="8.7109375" style="284" customWidth="1"/>
    <col min="2310" max="2312" width="10.7109375" style="284" customWidth="1"/>
    <col min="2313" max="2313" width="3.7109375" style="284" customWidth="1"/>
    <col min="2314" max="2314" width="9.42578125" style="284" bestFit="1" customWidth="1"/>
    <col min="2315" max="2561" width="9.140625" style="284"/>
    <col min="2562" max="2562" width="13.7109375" style="284" customWidth="1"/>
    <col min="2563" max="2563" width="42.7109375" style="284" bestFit="1" customWidth="1"/>
    <col min="2564" max="2565" width="8.7109375" style="284" customWidth="1"/>
    <col min="2566" max="2568" width="10.7109375" style="284" customWidth="1"/>
    <col min="2569" max="2569" width="3.7109375" style="284" customWidth="1"/>
    <col min="2570" max="2570" width="9.42578125" style="284" bestFit="1" customWidth="1"/>
    <col min="2571" max="2817" width="9.140625" style="284"/>
    <col min="2818" max="2818" width="13.7109375" style="284" customWidth="1"/>
    <col min="2819" max="2819" width="42.7109375" style="284" bestFit="1" customWidth="1"/>
    <col min="2820" max="2821" width="8.7109375" style="284" customWidth="1"/>
    <col min="2822" max="2824" width="10.7109375" style="284" customWidth="1"/>
    <col min="2825" max="2825" width="3.7109375" style="284" customWidth="1"/>
    <col min="2826" max="2826" width="9.42578125" style="284" bestFit="1" customWidth="1"/>
    <col min="2827" max="3073" width="9.140625" style="284"/>
    <col min="3074" max="3074" width="13.7109375" style="284" customWidth="1"/>
    <col min="3075" max="3075" width="42.7109375" style="284" bestFit="1" customWidth="1"/>
    <col min="3076" max="3077" width="8.7109375" style="284" customWidth="1"/>
    <col min="3078" max="3080" width="10.7109375" style="284" customWidth="1"/>
    <col min="3081" max="3081" width="3.7109375" style="284" customWidth="1"/>
    <col min="3082" max="3082" width="9.42578125" style="284" bestFit="1" customWidth="1"/>
    <col min="3083" max="3329" width="9.140625" style="284"/>
    <col min="3330" max="3330" width="13.7109375" style="284" customWidth="1"/>
    <col min="3331" max="3331" width="42.7109375" style="284" bestFit="1" customWidth="1"/>
    <col min="3332" max="3333" width="8.7109375" style="284" customWidth="1"/>
    <col min="3334" max="3336" width="10.7109375" style="284" customWidth="1"/>
    <col min="3337" max="3337" width="3.7109375" style="284" customWidth="1"/>
    <col min="3338" max="3338" width="9.42578125" style="284" bestFit="1" customWidth="1"/>
    <col min="3339" max="3585" width="9.140625" style="284"/>
    <col min="3586" max="3586" width="13.7109375" style="284" customWidth="1"/>
    <col min="3587" max="3587" width="42.7109375" style="284" bestFit="1" customWidth="1"/>
    <col min="3588" max="3589" width="8.7109375" style="284" customWidth="1"/>
    <col min="3590" max="3592" width="10.7109375" style="284" customWidth="1"/>
    <col min="3593" max="3593" width="3.7109375" style="284" customWidth="1"/>
    <col min="3594" max="3594" width="9.42578125" style="284" bestFit="1" customWidth="1"/>
    <col min="3595" max="3841" width="9.140625" style="284"/>
    <col min="3842" max="3842" width="13.7109375" style="284" customWidth="1"/>
    <col min="3843" max="3843" width="42.7109375" style="284" bestFit="1" customWidth="1"/>
    <col min="3844" max="3845" width="8.7109375" style="284" customWidth="1"/>
    <col min="3846" max="3848" width="10.7109375" style="284" customWidth="1"/>
    <col min="3849" max="3849" width="3.7109375" style="284" customWidth="1"/>
    <col min="3850" max="3850" width="9.42578125" style="284" bestFit="1" customWidth="1"/>
    <col min="3851" max="4097" width="9.140625" style="284"/>
    <col min="4098" max="4098" width="13.7109375" style="284" customWidth="1"/>
    <col min="4099" max="4099" width="42.7109375" style="284" bestFit="1" customWidth="1"/>
    <col min="4100" max="4101" width="8.7109375" style="284" customWidth="1"/>
    <col min="4102" max="4104" width="10.7109375" style="284" customWidth="1"/>
    <col min="4105" max="4105" width="3.7109375" style="284" customWidth="1"/>
    <col min="4106" max="4106" width="9.42578125" style="284" bestFit="1" customWidth="1"/>
    <col min="4107" max="4353" width="9.140625" style="284"/>
    <col min="4354" max="4354" width="13.7109375" style="284" customWidth="1"/>
    <col min="4355" max="4355" width="42.7109375" style="284" bestFit="1" customWidth="1"/>
    <col min="4356" max="4357" width="8.7109375" style="284" customWidth="1"/>
    <col min="4358" max="4360" width="10.7109375" style="284" customWidth="1"/>
    <col min="4361" max="4361" width="3.7109375" style="284" customWidth="1"/>
    <col min="4362" max="4362" width="9.42578125" style="284" bestFit="1" customWidth="1"/>
    <col min="4363" max="4609" width="9.140625" style="284"/>
    <col min="4610" max="4610" width="13.7109375" style="284" customWidth="1"/>
    <col min="4611" max="4611" width="42.7109375" style="284" bestFit="1" customWidth="1"/>
    <col min="4612" max="4613" width="8.7109375" style="284" customWidth="1"/>
    <col min="4614" max="4616" width="10.7109375" style="284" customWidth="1"/>
    <col min="4617" max="4617" width="3.7109375" style="284" customWidth="1"/>
    <col min="4618" max="4618" width="9.42578125" style="284" bestFit="1" customWidth="1"/>
    <col min="4619" max="4865" width="9.140625" style="284"/>
    <col min="4866" max="4866" width="13.7109375" style="284" customWidth="1"/>
    <col min="4867" max="4867" width="42.7109375" style="284" bestFit="1" customWidth="1"/>
    <col min="4868" max="4869" width="8.7109375" style="284" customWidth="1"/>
    <col min="4870" max="4872" width="10.7109375" style="284" customWidth="1"/>
    <col min="4873" max="4873" width="3.7109375" style="284" customWidth="1"/>
    <col min="4874" max="4874" width="9.42578125" style="284" bestFit="1" customWidth="1"/>
    <col min="4875" max="5121" width="9.140625" style="284"/>
    <col min="5122" max="5122" width="13.7109375" style="284" customWidth="1"/>
    <col min="5123" max="5123" width="42.7109375" style="284" bestFit="1" customWidth="1"/>
    <col min="5124" max="5125" width="8.7109375" style="284" customWidth="1"/>
    <col min="5126" max="5128" width="10.7109375" style="284" customWidth="1"/>
    <col min="5129" max="5129" width="3.7109375" style="284" customWidth="1"/>
    <col min="5130" max="5130" width="9.42578125" style="284" bestFit="1" customWidth="1"/>
    <col min="5131" max="5377" width="9.140625" style="284"/>
    <col min="5378" max="5378" width="13.7109375" style="284" customWidth="1"/>
    <col min="5379" max="5379" width="42.7109375" style="284" bestFit="1" customWidth="1"/>
    <col min="5380" max="5381" width="8.7109375" style="284" customWidth="1"/>
    <col min="5382" max="5384" width="10.7109375" style="284" customWidth="1"/>
    <col min="5385" max="5385" width="3.7109375" style="284" customWidth="1"/>
    <col min="5386" max="5386" width="9.42578125" style="284" bestFit="1" customWidth="1"/>
    <col min="5387" max="5633" width="9.140625" style="284"/>
    <col min="5634" max="5634" width="13.7109375" style="284" customWidth="1"/>
    <col min="5635" max="5635" width="42.7109375" style="284" bestFit="1" customWidth="1"/>
    <col min="5636" max="5637" width="8.7109375" style="284" customWidth="1"/>
    <col min="5638" max="5640" width="10.7109375" style="284" customWidth="1"/>
    <col min="5641" max="5641" width="3.7109375" style="284" customWidth="1"/>
    <col min="5642" max="5642" width="9.42578125" style="284" bestFit="1" customWidth="1"/>
    <col min="5643" max="5889" width="9.140625" style="284"/>
    <col min="5890" max="5890" width="13.7109375" style="284" customWidth="1"/>
    <col min="5891" max="5891" width="42.7109375" style="284" bestFit="1" customWidth="1"/>
    <col min="5892" max="5893" width="8.7109375" style="284" customWidth="1"/>
    <col min="5894" max="5896" width="10.7109375" style="284" customWidth="1"/>
    <col min="5897" max="5897" width="3.7109375" style="284" customWidth="1"/>
    <col min="5898" max="5898" width="9.42578125" style="284" bestFit="1" customWidth="1"/>
    <col min="5899" max="6145" width="9.140625" style="284"/>
    <col min="6146" max="6146" width="13.7109375" style="284" customWidth="1"/>
    <col min="6147" max="6147" width="42.7109375" style="284" bestFit="1" customWidth="1"/>
    <col min="6148" max="6149" width="8.7109375" style="284" customWidth="1"/>
    <col min="6150" max="6152" width="10.7109375" style="284" customWidth="1"/>
    <col min="6153" max="6153" width="3.7109375" style="284" customWidth="1"/>
    <col min="6154" max="6154" width="9.42578125" style="284" bestFit="1" customWidth="1"/>
    <col min="6155" max="6401" width="9.140625" style="284"/>
    <col min="6402" max="6402" width="13.7109375" style="284" customWidth="1"/>
    <col min="6403" max="6403" width="42.7109375" style="284" bestFit="1" customWidth="1"/>
    <col min="6404" max="6405" width="8.7109375" style="284" customWidth="1"/>
    <col min="6406" max="6408" width="10.7109375" style="284" customWidth="1"/>
    <col min="6409" max="6409" width="3.7109375" style="284" customWidth="1"/>
    <col min="6410" max="6410" width="9.42578125" style="284" bestFit="1" customWidth="1"/>
    <col min="6411" max="6657" width="9.140625" style="284"/>
    <col min="6658" max="6658" width="13.7109375" style="284" customWidth="1"/>
    <col min="6659" max="6659" width="42.7109375" style="284" bestFit="1" customWidth="1"/>
    <col min="6660" max="6661" width="8.7109375" style="284" customWidth="1"/>
    <col min="6662" max="6664" width="10.7109375" style="284" customWidth="1"/>
    <col min="6665" max="6665" width="3.7109375" style="284" customWidth="1"/>
    <col min="6666" max="6666" width="9.42578125" style="284" bestFit="1" customWidth="1"/>
    <col min="6667" max="6913" width="9.140625" style="284"/>
    <col min="6914" max="6914" width="13.7109375" style="284" customWidth="1"/>
    <col min="6915" max="6915" width="42.7109375" style="284" bestFit="1" customWidth="1"/>
    <col min="6916" max="6917" width="8.7109375" style="284" customWidth="1"/>
    <col min="6918" max="6920" width="10.7109375" style="284" customWidth="1"/>
    <col min="6921" max="6921" width="3.7109375" style="284" customWidth="1"/>
    <col min="6922" max="6922" width="9.42578125" style="284" bestFit="1" customWidth="1"/>
    <col min="6923" max="7169" width="9.140625" style="284"/>
    <col min="7170" max="7170" width="13.7109375" style="284" customWidth="1"/>
    <col min="7171" max="7171" width="42.7109375" style="284" bestFit="1" customWidth="1"/>
    <col min="7172" max="7173" width="8.7109375" style="284" customWidth="1"/>
    <col min="7174" max="7176" width="10.7109375" style="284" customWidth="1"/>
    <col min="7177" max="7177" width="3.7109375" style="284" customWidth="1"/>
    <col min="7178" max="7178" width="9.42578125" style="284" bestFit="1" customWidth="1"/>
    <col min="7179" max="7425" width="9.140625" style="284"/>
    <col min="7426" max="7426" width="13.7109375" style="284" customWidth="1"/>
    <col min="7427" max="7427" width="42.7109375" style="284" bestFit="1" customWidth="1"/>
    <col min="7428" max="7429" width="8.7109375" style="284" customWidth="1"/>
    <col min="7430" max="7432" width="10.7109375" style="284" customWidth="1"/>
    <col min="7433" max="7433" width="3.7109375" style="284" customWidth="1"/>
    <col min="7434" max="7434" width="9.42578125" style="284" bestFit="1" customWidth="1"/>
    <col min="7435" max="7681" width="9.140625" style="284"/>
    <col min="7682" max="7682" width="13.7109375" style="284" customWidth="1"/>
    <col min="7683" max="7683" width="42.7109375" style="284" bestFit="1" customWidth="1"/>
    <col min="7684" max="7685" width="8.7109375" style="284" customWidth="1"/>
    <col min="7686" max="7688" width="10.7109375" style="284" customWidth="1"/>
    <col min="7689" max="7689" width="3.7109375" style="284" customWidth="1"/>
    <col min="7690" max="7690" width="9.42578125" style="284" bestFit="1" customWidth="1"/>
    <col min="7691" max="7937" width="9.140625" style="284"/>
    <col min="7938" max="7938" width="13.7109375" style="284" customWidth="1"/>
    <col min="7939" max="7939" width="42.7109375" style="284" bestFit="1" customWidth="1"/>
    <col min="7940" max="7941" width="8.7109375" style="284" customWidth="1"/>
    <col min="7942" max="7944" width="10.7109375" style="284" customWidth="1"/>
    <col min="7945" max="7945" width="3.7109375" style="284" customWidth="1"/>
    <col min="7946" max="7946" width="9.42578125" style="284" bestFit="1" customWidth="1"/>
    <col min="7947" max="8193" width="9.140625" style="284"/>
    <col min="8194" max="8194" width="13.7109375" style="284" customWidth="1"/>
    <col min="8195" max="8195" width="42.7109375" style="284" bestFit="1" customWidth="1"/>
    <col min="8196" max="8197" width="8.7109375" style="284" customWidth="1"/>
    <col min="8198" max="8200" width="10.7109375" style="284" customWidth="1"/>
    <col min="8201" max="8201" width="3.7109375" style="284" customWidth="1"/>
    <col min="8202" max="8202" width="9.42578125" style="284" bestFit="1" customWidth="1"/>
    <col min="8203" max="8449" width="9.140625" style="284"/>
    <col min="8450" max="8450" width="13.7109375" style="284" customWidth="1"/>
    <col min="8451" max="8451" width="42.7109375" style="284" bestFit="1" customWidth="1"/>
    <col min="8452" max="8453" width="8.7109375" style="284" customWidth="1"/>
    <col min="8454" max="8456" width="10.7109375" style="284" customWidth="1"/>
    <col min="8457" max="8457" width="3.7109375" style="284" customWidth="1"/>
    <col min="8458" max="8458" width="9.42578125" style="284" bestFit="1" customWidth="1"/>
    <col min="8459" max="8705" width="9.140625" style="284"/>
    <col min="8706" max="8706" width="13.7109375" style="284" customWidth="1"/>
    <col min="8707" max="8707" width="42.7109375" style="284" bestFit="1" customWidth="1"/>
    <col min="8708" max="8709" width="8.7109375" style="284" customWidth="1"/>
    <col min="8710" max="8712" width="10.7109375" style="284" customWidth="1"/>
    <col min="8713" max="8713" width="3.7109375" style="284" customWidth="1"/>
    <col min="8714" max="8714" width="9.42578125" style="284" bestFit="1" customWidth="1"/>
    <col min="8715" max="8961" width="9.140625" style="284"/>
    <col min="8962" max="8962" width="13.7109375" style="284" customWidth="1"/>
    <col min="8963" max="8963" width="42.7109375" style="284" bestFit="1" customWidth="1"/>
    <col min="8964" max="8965" width="8.7109375" style="284" customWidth="1"/>
    <col min="8966" max="8968" width="10.7109375" style="284" customWidth="1"/>
    <col min="8969" max="8969" width="3.7109375" style="284" customWidth="1"/>
    <col min="8970" max="8970" width="9.42578125" style="284" bestFit="1" customWidth="1"/>
    <col min="8971" max="9217" width="9.140625" style="284"/>
    <col min="9218" max="9218" width="13.7109375" style="284" customWidth="1"/>
    <col min="9219" max="9219" width="42.7109375" style="284" bestFit="1" customWidth="1"/>
    <col min="9220" max="9221" width="8.7109375" style="284" customWidth="1"/>
    <col min="9222" max="9224" width="10.7109375" style="284" customWidth="1"/>
    <col min="9225" max="9225" width="3.7109375" style="284" customWidth="1"/>
    <col min="9226" max="9226" width="9.42578125" style="284" bestFit="1" customWidth="1"/>
    <col min="9227" max="9473" width="9.140625" style="284"/>
    <col min="9474" max="9474" width="13.7109375" style="284" customWidth="1"/>
    <col min="9475" max="9475" width="42.7109375" style="284" bestFit="1" customWidth="1"/>
    <col min="9476" max="9477" width="8.7109375" style="284" customWidth="1"/>
    <col min="9478" max="9480" width="10.7109375" style="284" customWidth="1"/>
    <col min="9481" max="9481" width="3.7109375" style="284" customWidth="1"/>
    <col min="9482" max="9482" width="9.42578125" style="284" bestFit="1" customWidth="1"/>
    <col min="9483" max="9729" width="9.140625" style="284"/>
    <col min="9730" max="9730" width="13.7109375" style="284" customWidth="1"/>
    <col min="9731" max="9731" width="42.7109375" style="284" bestFit="1" customWidth="1"/>
    <col min="9732" max="9733" width="8.7109375" style="284" customWidth="1"/>
    <col min="9734" max="9736" width="10.7109375" style="284" customWidth="1"/>
    <col min="9737" max="9737" width="3.7109375" style="284" customWidth="1"/>
    <col min="9738" max="9738" width="9.42578125" style="284" bestFit="1" customWidth="1"/>
    <col min="9739" max="9985" width="9.140625" style="284"/>
    <col min="9986" max="9986" width="13.7109375" style="284" customWidth="1"/>
    <col min="9987" max="9987" width="42.7109375" style="284" bestFit="1" customWidth="1"/>
    <col min="9988" max="9989" width="8.7109375" style="284" customWidth="1"/>
    <col min="9990" max="9992" width="10.7109375" style="284" customWidth="1"/>
    <col min="9993" max="9993" width="3.7109375" style="284" customWidth="1"/>
    <col min="9994" max="9994" width="9.42578125" style="284" bestFit="1" customWidth="1"/>
    <col min="9995" max="10241" width="9.140625" style="284"/>
    <col min="10242" max="10242" width="13.7109375" style="284" customWidth="1"/>
    <col min="10243" max="10243" width="42.7109375" style="284" bestFit="1" customWidth="1"/>
    <col min="10244" max="10245" width="8.7109375" style="284" customWidth="1"/>
    <col min="10246" max="10248" width="10.7109375" style="284" customWidth="1"/>
    <col min="10249" max="10249" width="3.7109375" style="284" customWidth="1"/>
    <col min="10250" max="10250" width="9.42578125" style="284" bestFit="1" customWidth="1"/>
    <col min="10251" max="10497" width="9.140625" style="284"/>
    <col min="10498" max="10498" width="13.7109375" style="284" customWidth="1"/>
    <col min="10499" max="10499" width="42.7109375" style="284" bestFit="1" customWidth="1"/>
    <col min="10500" max="10501" width="8.7109375" style="284" customWidth="1"/>
    <col min="10502" max="10504" width="10.7109375" style="284" customWidth="1"/>
    <col min="10505" max="10505" width="3.7109375" style="284" customWidth="1"/>
    <col min="10506" max="10506" width="9.42578125" style="284" bestFit="1" customWidth="1"/>
    <col min="10507" max="10753" width="9.140625" style="284"/>
    <col min="10754" max="10754" width="13.7109375" style="284" customWidth="1"/>
    <col min="10755" max="10755" width="42.7109375" style="284" bestFit="1" customWidth="1"/>
    <col min="10756" max="10757" width="8.7109375" style="284" customWidth="1"/>
    <col min="10758" max="10760" width="10.7109375" style="284" customWidth="1"/>
    <col min="10761" max="10761" width="3.7109375" style="284" customWidth="1"/>
    <col min="10762" max="10762" width="9.42578125" style="284" bestFit="1" customWidth="1"/>
    <col min="10763" max="11009" width="9.140625" style="284"/>
    <col min="11010" max="11010" width="13.7109375" style="284" customWidth="1"/>
    <col min="11011" max="11011" width="42.7109375" style="284" bestFit="1" customWidth="1"/>
    <col min="11012" max="11013" width="8.7109375" style="284" customWidth="1"/>
    <col min="11014" max="11016" width="10.7109375" style="284" customWidth="1"/>
    <col min="11017" max="11017" width="3.7109375" style="284" customWidth="1"/>
    <col min="11018" max="11018" width="9.42578125" style="284" bestFit="1" customWidth="1"/>
    <col min="11019" max="11265" width="9.140625" style="284"/>
    <col min="11266" max="11266" width="13.7109375" style="284" customWidth="1"/>
    <col min="11267" max="11267" width="42.7109375" style="284" bestFit="1" customWidth="1"/>
    <col min="11268" max="11269" width="8.7109375" style="284" customWidth="1"/>
    <col min="11270" max="11272" width="10.7109375" style="284" customWidth="1"/>
    <col min="11273" max="11273" width="3.7109375" style="284" customWidth="1"/>
    <col min="11274" max="11274" width="9.42578125" style="284" bestFit="1" customWidth="1"/>
    <col min="11275" max="11521" width="9.140625" style="284"/>
    <col min="11522" max="11522" width="13.7109375" style="284" customWidth="1"/>
    <col min="11523" max="11523" width="42.7109375" style="284" bestFit="1" customWidth="1"/>
    <col min="11524" max="11525" width="8.7109375" style="284" customWidth="1"/>
    <col min="11526" max="11528" width="10.7109375" style="284" customWidth="1"/>
    <col min="11529" max="11529" width="3.7109375" style="284" customWidth="1"/>
    <col min="11530" max="11530" width="9.42578125" style="284" bestFit="1" customWidth="1"/>
    <col min="11531" max="11777" width="9.140625" style="284"/>
    <col min="11778" max="11778" width="13.7109375" style="284" customWidth="1"/>
    <col min="11779" max="11779" width="42.7109375" style="284" bestFit="1" customWidth="1"/>
    <col min="11780" max="11781" width="8.7109375" style="284" customWidth="1"/>
    <col min="11782" max="11784" width="10.7109375" style="284" customWidth="1"/>
    <col min="11785" max="11785" width="3.7109375" style="284" customWidth="1"/>
    <col min="11786" max="11786" width="9.42578125" style="284" bestFit="1" customWidth="1"/>
    <col min="11787" max="12033" width="9.140625" style="284"/>
    <col min="12034" max="12034" width="13.7109375" style="284" customWidth="1"/>
    <col min="12035" max="12035" width="42.7109375" style="284" bestFit="1" customWidth="1"/>
    <col min="12036" max="12037" width="8.7109375" style="284" customWidth="1"/>
    <col min="12038" max="12040" width="10.7109375" style="284" customWidth="1"/>
    <col min="12041" max="12041" width="3.7109375" style="284" customWidth="1"/>
    <col min="12042" max="12042" width="9.42578125" style="284" bestFit="1" customWidth="1"/>
    <col min="12043" max="12289" width="9.140625" style="284"/>
    <col min="12290" max="12290" width="13.7109375" style="284" customWidth="1"/>
    <col min="12291" max="12291" width="42.7109375" style="284" bestFit="1" customWidth="1"/>
    <col min="12292" max="12293" width="8.7109375" style="284" customWidth="1"/>
    <col min="12294" max="12296" width="10.7109375" style="284" customWidth="1"/>
    <col min="12297" max="12297" width="3.7109375" style="284" customWidth="1"/>
    <col min="12298" max="12298" width="9.42578125" style="284" bestFit="1" customWidth="1"/>
    <col min="12299" max="12545" width="9.140625" style="284"/>
    <col min="12546" max="12546" width="13.7109375" style="284" customWidth="1"/>
    <col min="12547" max="12547" width="42.7109375" style="284" bestFit="1" customWidth="1"/>
    <col min="12548" max="12549" width="8.7109375" style="284" customWidth="1"/>
    <col min="12550" max="12552" width="10.7109375" style="284" customWidth="1"/>
    <col min="12553" max="12553" width="3.7109375" style="284" customWidth="1"/>
    <col min="12554" max="12554" width="9.42578125" style="284" bestFit="1" customWidth="1"/>
    <col min="12555" max="12801" width="9.140625" style="284"/>
    <col min="12802" max="12802" width="13.7109375" style="284" customWidth="1"/>
    <col min="12803" max="12803" width="42.7109375" style="284" bestFit="1" customWidth="1"/>
    <col min="12804" max="12805" width="8.7109375" style="284" customWidth="1"/>
    <col min="12806" max="12808" width="10.7109375" style="284" customWidth="1"/>
    <col min="12809" max="12809" width="3.7109375" style="284" customWidth="1"/>
    <col min="12810" max="12810" width="9.42578125" style="284" bestFit="1" customWidth="1"/>
    <col min="12811" max="13057" width="9.140625" style="284"/>
    <col min="13058" max="13058" width="13.7109375" style="284" customWidth="1"/>
    <col min="13059" max="13059" width="42.7109375" style="284" bestFit="1" customWidth="1"/>
    <col min="13060" max="13061" width="8.7109375" style="284" customWidth="1"/>
    <col min="13062" max="13064" width="10.7109375" style="284" customWidth="1"/>
    <col min="13065" max="13065" width="3.7109375" style="284" customWidth="1"/>
    <col min="13066" max="13066" width="9.42578125" style="284" bestFit="1" customWidth="1"/>
    <col min="13067" max="13313" width="9.140625" style="284"/>
    <col min="13314" max="13314" width="13.7109375" style="284" customWidth="1"/>
    <col min="13315" max="13315" width="42.7109375" style="284" bestFit="1" customWidth="1"/>
    <col min="13316" max="13317" width="8.7109375" style="284" customWidth="1"/>
    <col min="13318" max="13320" width="10.7109375" style="284" customWidth="1"/>
    <col min="13321" max="13321" width="3.7109375" style="284" customWidth="1"/>
    <col min="13322" max="13322" width="9.42578125" style="284" bestFit="1" customWidth="1"/>
    <col min="13323" max="13569" width="9.140625" style="284"/>
    <col min="13570" max="13570" width="13.7109375" style="284" customWidth="1"/>
    <col min="13571" max="13571" width="42.7109375" style="284" bestFit="1" customWidth="1"/>
    <col min="13572" max="13573" width="8.7109375" style="284" customWidth="1"/>
    <col min="13574" max="13576" width="10.7109375" style="284" customWidth="1"/>
    <col min="13577" max="13577" width="3.7109375" style="284" customWidth="1"/>
    <col min="13578" max="13578" width="9.42578125" style="284" bestFit="1" customWidth="1"/>
    <col min="13579" max="13825" width="9.140625" style="284"/>
    <col min="13826" max="13826" width="13.7109375" style="284" customWidth="1"/>
    <col min="13827" max="13827" width="42.7109375" style="284" bestFit="1" customWidth="1"/>
    <col min="13828" max="13829" width="8.7109375" style="284" customWidth="1"/>
    <col min="13830" max="13832" width="10.7109375" style="284" customWidth="1"/>
    <col min="13833" max="13833" width="3.7109375" style="284" customWidth="1"/>
    <col min="13834" max="13834" width="9.42578125" style="284" bestFit="1" customWidth="1"/>
    <col min="13835" max="14081" width="9.140625" style="284"/>
    <col min="14082" max="14082" width="13.7109375" style="284" customWidth="1"/>
    <col min="14083" max="14083" width="42.7109375" style="284" bestFit="1" customWidth="1"/>
    <col min="14084" max="14085" width="8.7109375" style="284" customWidth="1"/>
    <col min="14086" max="14088" width="10.7109375" style="284" customWidth="1"/>
    <col min="14089" max="14089" width="3.7109375" style="284" customWidth="1"/>
    <col min="14090" max="14090" width="9.42578125" style="284" bestFit="1" customWidth="1"/>
    <col min="14091" max="14337" width="9.140625" style="284"/>
    <col min="14338" max="14338" width="13.7109375" style="284" customWidth="1"/>
    <col min="14339" max="14339" width="42.7109375" style="284" bestFit="1" customWidth="1"/>
    <col min="14340" max="14341" width="8.7109375" style="284" customWidth="1"/>
    <col min="14342" max="14344" width="10.7109375" style="284" customWidth="1"/>
    <col min="14345" max="14345" width="3.7109375" style="284" customWidth="1"/>
    <col min="14346" max="14346" width="9.42578125" style="284" bestFit="1" customWidth="1"/>
    <col min="14347" max="14593" width="9.140625" style="284"/>
    <col min="14594" max="14594" width="13.7109375" style="284" customWidth="1"/>
    <col min="14595" max="14595" width="42.7109375" style="284" bestFit="1" customWidth="1"/>
    <col min="14596" max="14597" width="8.7109375" style="284" customWidth="1"/>
    <col min="14598" max="14600" width="10.7109375" style="284" customWidth="1"/>
    <col min="14601" max="14601" width="3.7109375" style="284" customWidth="1"/>
    <col min="14602" max="14602" width="9.42578125" style="284" bestFit="1" customWidth="1"/>
    <col min="14603" max="14849" width="9.140625" style="284"/>
    <col min="14850" max="14850" width="13.7109375" style="284" customWidth="1"/>
    <col min="14851" max="14851" width="42.7109375" style="284" bestFit="1" customWidth="1"/>
    <col min="14852" max="14853" width="8.7109375" style="284" customWidth="1"/>
    <col min="14854" max="14856" width="10.7109375" style="284" customWidth="1"/>
    <col min="14857" max="14857" width="3.7109375" style="284" customWidth="1"/>
    <col min="14858" max="14858" width="9.42578125" style="284" bestFit="1" customWidth="1"/>
    <col min="14859" max="15105" width="9.140625" style="284"/>
    <col min="15106" max="15106" width="13.7109375" style="284" customWidth="1"/>
    <col min="15107" max="15107" width="42.7109375" style="284" bestFit="1" customWidth="1"/>
    <col min="15108" max="15109" width="8.7109375" style="284" customWidth="1"/>
    <col min="15110" max="15112" width="10.7109375" style="284" customWidth="1"/>
    <col min="15113" max="15113" width="3.7109375" style="284" customWidth="1"/>
    <col min="15114" max="15114" width="9.42578125" style="284" bestFit="1" customWidth="1"/>
    <col min="15115" max="15361" width="9.140625" style="284"/>
    <col min="15362" max="15362" width="13.7109375" style="284" customWidth="1"/>
    <col min="15363" max="15363" width="42.7109375" style="284" bestFit="1" customWidth="1"/>
    <col min="15364" max="15365" width="8.7109375" style="284" customWidth="1"/>
    <col min="15366" max="15368" width="10.7109375" style="284" customWidth="1"/>
    <col min="15369" max="15369" width="3.7109375" style="284" customWidth="1"/>
    <col min="15370" max="15370" width="9.42578125" style="284" bestFit="1" customWidth="1"/>
    <col min="15371" max="15617" width="9.140625" style="284"/>
    <col min="15618" max="15618" width="13.7109375" style="284" customWidth="1"/>
    <col min="15619" max="15619" width="42.7109375" style="284" bestFit="1" customWidth="1"/>
    <col min="15620" max="15621" width="8.7109375" style="284" customWidth="1"/>
    <col min="15622" max="15624" width="10.7109375" style="284" customWidth="1"/>
    <col min="15625" max="15625" width="3.7109375" style="284" customWidth="1"/>
    <col min="15626" max="15626" width="9.42578125" style="284" bestFit="1" customWidth="1"/>
    <col min="15627" max="15873" width="9.140625" style="284"/>
    <col min="15874" max="15874" width="13.7109375" style="284" customWidth="1"/>
    <col min="15875" max="15875" width="42.7109375" style="284" bestFit="1" customWidth="1"/>
    <col min="15876" max="15877" width="8.7109375" style="284" customWidth="1"/>
    <col min="15878" max="15880" width="10.7109375" style="284" customWidth="1"/>
    <col min="15881" max="15881" width="3.7109375" style="284" customWidth="1"/>
    <col min="15882" max="15882" width="9.42578125" style="284" bestFit="1" customWidth="1"/>
    <col min="15883" max="16129" width="9.140625" style="284"/>
    <col min="16130" max="16130" width="13.7109375" style="284" customWidth="1"/>
    <col min="16131" max="16131" width="42.7109375" style="284" bestFit="1" customWidth="1"/>
    <col min="16132" max="16133" width="8.7109375" style="284" customWidth="1"/>
    <col min="16134" max="16136" width="10.7109375" style="284" customWidth="1"/>
    <col min="16137" max="16137" width="3.7109375" style="284" customWidth="1"/>
    <col min="16138" max="16138" width="9.42578125" style="284" bestFit="1" customWidth="1"/>
    <col min="16139" max="16384" width="9.140625" style="284"/>
  </cols>
  <sheetData>
    <row r="1" spans="2:12" ht="15.75" thickBot="1" x14ac:dyDescent="0.3">
      <c r="C1" s="3"/>
      <c r="D1" s="4"/>
    </row>
    <row r="2" spans="2:12" x14ac:dyDescent="0.25">
      <c r="B2" s="376" t="s">
        <v>186</v>
      </c>
      <c r="C2" s="366" t="s">
        <v>290</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82" customFormat="1" x14ac:dyDescent="0.25">
      <c r="B30" s="99"/>
      <c r="C30" s="67"/>
      <c r="D30" s="68"/>
      <c r="E30" s="139"/>
      <c r="F30" s="139"/>
      <c r="G30" s="139"/>
      <c r="H30" s="140"/>
    </row>
    <row r="31" spans="2:13" s="282" customFormat="1" x14ac:dyDescent="0.25">
      <c r="B31" s="74"/>
      <c r="C31" s="74"/>
      <c r="D31" s="75"/>
      <c r="E31" s="142"/>
      <c r="F31" s="142"/>
      <c r="G31" s="124"/>
      <c r="H31" s="125"/>
    </row>
    <row r="32" spans="2:13" s="282" customFormat="1" x14ac:dyDescent="0.25">
      <c r="B32" s="74"/>
      <c r="C32" s="74"/>
      <c r="D32" s="75"/>
      <c r="E32" s="142"/>
      <c r="F32" s="142"/>
      <c r="G32" s="124"/>
      <c r="H32" s="125"/>
    </row>
    <row r="33" spans="2:10" s="282" customFormat="1" x14ac:dyDescent="0.25">
      <c r="B33" s="74"/>
      <c r="C33" s="74"/>
      <c r="D33" s="75"/>
      <c r="E33" s="142"/>
      <c r="F33" s="142"/>
      <c r="G33" s="142"/>
      <c r="H33" s="125"/>
    </row>
    <row r="34" spans="2:10" s="282" customFormat="1" x14ac:dyDescent="0.25">
      <c r="B34" s="74"/>
      <c r="C34" s="74"/>
      <c r="D34" s="75"/>
      <c r="E34" s="142"/>
      <c r="F34" s="142"/>
      <c r="G34" s="124"/>
      <c r="H34" s="125"/>
    </row>
    <row r="35" spans="2:10" s="282"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36+108+36+36+108+36</f>
        <v>360</v>
      </c>
      <c r="F41" s="249">
        <f>'ANAS 2015'!E21</f>
        <v>0.4</v>
      </c>
      <c r="G41" s="251">
        <f>E41/$G$15</f>
        <v>360</v>
      </c>
      <c r="H41" s="252">
        <f>G41*F41</f>
        <v>144</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360</v>
      </c>
      <c r="F42" s="258">
        <f>'ANAS 2015'!E22</f>
        <v>1.8</v>
      </c>
      <c r="G42" s="255">
        <f>E42/$G$15</f>
        <v>360</v>
      </c>
      <c r="H42" s="256">
        <f>G42*F42</f>
        <v>648</v>
      </c>
      <c r="J42" s="45"/>
    </row>
    <row r="43" spans="2:10" ht="15.75" thickBot="1" x14ac:dyDescent="0.3">
      <c r="B43" s="97"/>
      <c r="C43" s="56" t="s">
        <v>22</v>
      </c>
      <c r="D43" s="57"/>
      <c r="E43" s="136"/>
      <c r="F43" s="136"/>
      <c r="G43" s="60" t="s">
        <v>15</v>
      </c>
      <c r="H43" s="12">
        <f>SUM(H41:H42)</f>
        <v>792</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792</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8"/>
  <sheetViews>
    <sheetView view="pageBreakPreview" topLeftCell="A31" zoomScale="85" zoomScaleNormal="85" zoomScaleSheetLayoutView="85" workbookViewId="0">
      <selection activeCell="C43" sqref="C43"/>
    </sheetView>
  </sheetViews>
  <sheetFormatPr defaultRowHeight="15" x14ac:dyDescent="0.25"/>
  <cols>
    <col min="1" max="1" width="3.7109375" style="284" customWidth="1"/>
    <col min="2" max="2" width="15.7109375" style="101" customWidth="1"/>
    <col min="3" max="3" width="80.7109375" style="284"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4" customWidth="1"/>
    <col min="10" max="257" width="9.140625" style="284"/>
    <col min="258" max="258" width="13.7109375" style="284" customWidth="1"/>
    <col min="259" max="259" width="42.7109375" style="284" customWidth="1"/>
    <col min="260" max="261" width="8.7109375" style="284" customWidth="1"/>
    <col min="262" max="262" width="11.140625" style="284" customWidth="1"/>
    <col min="263" max="263" width="11.28515625" style="284" bestFit="1" customWidth="1"/>
    <col min="264" max="264" width="10.140625" style="284" bestFit="1" customWidth="1"/>
    <col min="265" max="265" width="3.7109375" style="284" customWidth="1"/>
    <col min="266" max="513" width="9.140625" style="284"/>
    <col min="514" max="514" width="13.7109375" style="284" customWidth="1"/>
    <col min="515" max="515" width="42.7109375" style="284" customWidth="1"/>
    <col min="516" max="517" width="8.7109375" style="284" customWidth="1"/>
    <col min="518" max="518" width="11.140625" style="284" customWidth="1"/>
    <col min="519" max="519" width="11.28515625" style="284" bestFit="1" customWidth="1"/>
    <col min="520" max="520" width="10.140625" style="284" bestFit="1" customWidth="1"/>
    <col min="521" max="521" width="3.7109375" style="284" customWidth="1"/>
    <col min="522" max="769" width="9.140625" style="284"/>
    <col min="770" max="770" width="13.7109375" style="284" customWidth="1"/>
    <col min="771" max="771" width="42.7109375" style="284" customWidth="1"/>
    <col min="772" max="773" width="8.7109375" style="284" customWidth="1"/>
    <col min="774" max="774" width="11.140625" style="284" customWidth="1"/>
    <col min="775" max="775" width="11.28515625" style="284" bestFit="1" customWidth="1"/>
    <col min="776" max="776" width="10.140625" style="284" bestFit="1" customWidth="1"/>
    <col min="777" max="777" width="3.7109375" style="284" customWidth="1"/>
    <col min="778" max="1025" width="9.140625" style="284"/>
    <col min="1026" max="1026" width="13.7109375" style="284" customWidth="1"/>
    <col min="1027" max="1027" width="42.7109375" style="284" customWidth="1"/>
    <col min="1028" max="1029" width="8.7109375" style="284" customWidth="1"/>
    <col min="1030" max="1030" width="11.140625" style="284" customWidth="1"/>
    <col min="1031" max="1031" width="11.28515625" style="284" bestFit="1" customWidth="1"/>
    <col min="1032" max="1032" width="10.140625" style="284" bestFit="1" customWidth="1"/>
    <col min="1033" max="1033" width="3.7109375" style="284" customWidth="1"/>
    <col min="1034" max="1281" width="9.140625" style="284"/>
    <col min="1282" max="1282" width="13.7109375" style="284" customWidth="1"/>
    <col min="1283" max="1283" width="42.7109375" style="284" customWidth="1"/>
    <col min="1284" max="1285" width="8.7109375" style="284" customWidth="1"/>
    <col min="1286" max="1286" width="11.140625" style="284" customWidth="1"/>
    <col min="1287" max="1287" width="11.28515625" style="284" bestFit="1" customWidth="1"/>
    <col min="1288" max="1288" width="10.140625" style="284" bestFit="1" customWidth="1"/>
    <col min="1289" max="1289" width="3.7109375" style="284" customWidth="1"/>
    <col min="1290" max="1537" width="9.140625" style="284"/>
    <col min="1538" max="1538" width="13.7109375" style="284" customWidth="1"/>
    <col min="1539" max="1539" width="42.7109375" style="284" customWidth="1"/>
    <col min="1540" max="1541" width="8.7109375" style="284" customWidth="1"/>
    <col min="1542" max="1542" width="11.140625" style="284" customWidth="1"/>
    <col min="1543" max="1543" width="11.28515625" style="284" bestFit="1" customWidth="1"/>
    <col min="1544" max="1544" width="10.140625" style="284" bestFit="1" customWidth="1"/>
    <col min="1545" max="1545" width="3.7109375" style="284" customWidth="1"/>
    <col min="1546" max="1793" width="9.140625" style="284"/>
    <col min="1794" max="1794" width="13.7109375" style="284" customWidth="1"/>
    <col min="1795" max="1795" width="42.7109375" style="284" customWidth="1"/>
    <col min="1796" max="1797" width="8.7109375" style="284" customWidth="1"/>
    <col min="1798" max="1798" width="11.140625" style="284" customWidth="1"/>
    <col min="1799" max="1799" width="11.28515625" style="284" bestFit="1" customWidth="1"/>
    <col min="1800" max="1800" width="10.140625" style="284" bestFit="1" customWidth="1"/>
    <col min="1801" max="1801" width="3.7109375" style="284" customWidth="1"/>
    <col min="1802" max="2049" width="9.140625" style="284"/>
    <col min="2050" max="2050" width="13.7109375" style="284" customWidth="1"/>
    <col min="2051" max="2051" width="42.7109375" style="284" customWidth="1"/>
    <col min="2052" max="2053" width="8.7109375" style="284" customWidth="1"/>
    <col min="2054" max="2054" width="11.140625" style="284" customWidth="1"/>
    <col min="2055" max="2055" width="11.28515625" style="284" bestFit="1" customWidth="1"/>
    <col min="2056" max="2056" width="10.140625" style="284" bestFit="1" customWidth="1"/>
    <col min="2057" max="2057" width="3.7109375" style="284" customWidth="1"/>
    <col min="2058" max="2305" width="9.140625" style="284"/>
    <col min="2306" max="2306" width="13.7109375" style="284" customWidth="1"/>
    <col min="2307" max="2307" width="42.7109375" style="284" customWidth="1"/>
    <col min="2308" max="2309" width="8.7109375" style="284" customWidth="1"/>
    <col min="2310" max="2310" width="11.140625" style="284" customWidth="1"/>
    <col min="2311" max="2311" width="11.28515625" style="284" bestFit="1" customWidth="1"/>
    <col min="2312" max="2312" width="10.140625" style="284" bestFit="1" customWidth="1"/>
    <col min="2313" max="2313" width="3.7109375" style="284" customWidth="1"/>
    <col min="2314" max="2561" width="9.140625" style="284"/>
    <col min="2562" max="2562" width="13.7109375" style="284" customWidth="1"/>
    <col min="2563" max="2563" width="42.7109375" style="284" customWidth="1"/>
    <col min="2564" max="2565" width="8.7109375" style="284" customWidth="1"/>
    <col min="2566" max="2566" width="11.140625" style="284" customWidth="1"/>
    <col min="2567" max="2567" width="11.28515625" style="284" bestFit="1" customWidth="1"/>
    <col min="2568" max="2568" width="10.140625" style="284" bestFit="1" customWidth="1"/>
    <col min="2569" max="2569" width="3.7109375" style="284" customWidth="1"/>
    <col min="2570" max="2817" width="9.140625" style="284"/>
    <col min="2818" max="2818" width="13.7109375" style="284" customWidth="1"/>
    <col min="2819" max="2819" width="42.7109375" style="284" customWidth="1"/>
    <col min="2820" max="2821" width="8.7109375" style="284" customWidth="1"/>
    <col min="2822" max="2822" width="11.140625" style="284" customWidth="1"/>
    <col min="2823" max="2823" width="11.28515625" style="284" bestFit="1" customWidth="1"/>
    <col min="2824" max="2824" width="10.140625" style="284" bestFit="1" customWidth="1"/>
    <col min="2825" max="2825" width="3.7109375" style="284" customWidth="1"/>
    <col min="2826" max="3073" width="9.140625" style="284"/>
    <col min="3074" max="3074" width="13.7109375" style="284" customWidth="1"/>
    <col min="3075" max="3075" width="42.7109375" style="284" customWidth="1"/>
    <col min="3076" max="3077" width="8.7109375" style="284" customWidth="1"/>
    <col min="3078" max="3078" width="11.140625" style="284" customWidth="1"/>
    <col min="3079" max="3079" width="11.28515625" style="284" bestFit="1" customWidth="1"/>
    <col min="3080" max="3080" width="10.140625" style="284" bestFit="1" customWidth="1"/>
    <col min="3081" max="3081" width="3.7109375" style="284" customWidth="1"/>
    <col min="3082" max="3329" width="9.140625" style="284"/>
    <col min="3330" max="3330" width="13.7109375" style="284" customWidth="1"/>
    <col min="3331" max="3331" width="42.7109375" style="284" customWidth="1"/>
    <col min="3332" max="3333" width="8.7109375" style="284" customWidth="1"/>
    <col min="3334" max="3334" width="11.140625" style="284" customWidth="1"/>
    <col min="3335" max="3335" width="11.28515625" style="284" bestFit="1" customWidth="1"/>
    <col min="3336" max="3336" width="10.140625" style="284" bestFit="1" customWidth="1"/>
    <col min="3337" max="3337" width="3.7109375" style="284" customWidth="1"/>
    <col min="3338" max="3585" width="9.140625" style="284"/>
    <col min="3586" max="3586" width="13.7109375" style="284" customWidth="1"/>
    <col min="3587" max="3587" width="42.7109375" style="284" customWidth="1"/>
    <col min="3588" max="3589" width="8.7109375" style="284" customWidth="1"/>
    <col min="3590" max="3590" width="11.140625" style="284" customWidth="1"/>
    <col min="3591" max="3591" width="11.28515625" style="284" bestFit="1" customWidth="1"/>
    <col min="3592" max="3592" width="10.140625" style="284" bestFit="1" customWidth="1"/>
    <col min="3593" max="3593" width="3.7109375" style="284" customWidth="1"/>
    <col min="3594" max="3841" width="9.140625" style="284"/>
    <col min="3842" max="3842" width="13.7109375" style="284" customWidth="1"/>
    <col min="3843" max="3843" width="42.7109375" style="284" customWidth="1"/>
    <col min="3844" max="3845" width="8.7109375" style="284" customWidth="1"/>
    <col min="3846" max="3846" width="11.140625" style="284" customWidth="1"/>
    <col min="3847" max="3847" width="11.28515625" style="284" bestFit="1" customWidth="1"/>
    <col min="3848" max="3848" width="10.140625" style="284" bestFit="1" customWidth="1"/>
    <col min="3849" max="3849" width="3.7109375" style="284" customWidth="1"/>
    <col min="3850" max="4097" width="9.140625" style="284"/>
    <col min="4098" max="4098" width="13.7109375" style="284" customWidth="1"/>
    <col min="4099" max="4099" width="42.7109375" style="284" customWidth="1"/>
    <col min="4100" max="4101" width="8.7109375" style="284" customWidth="1"/>
    <col min="4102" max="4102" width="11.140625" style="284" customWidth="1"/>
    <col min="4103" max="4103" width="11.28515625" style="284" bestFit="1" customWidth="1"/>
    <col min="4104" max="4104" width="10.140625" style="284" bestFit="1" customWidth="1"/>
    <col min="4105" max="4105" width="3.7109375" style="284" customWidth="1"/>
    <col min="4106" max="4353" width="9.140625" style="284"/>
    <col min="4354" max="4354" width="13.7109375" style="284" customWidth="1"/>
    <col min="4355" max="4355" width="42.7109375" style="284" customWidth="1"/>
    <col min="4356" max="4357" width="8.7109375" style="284" customWidth="1"/>
    <col min="4358" max="4358" width="11.140625" style="284" customWidth="1"/>
    <col min="4359" max="4359" width="11.28515625" style="284" bestFit="1" customWidth="1"/>
    <col min="4360" max="4360" width="10.140625" style="284" bestFit="1" customWidth="1"/>
    <col min="4361" max="4361" width="3.7109375" style="284" customWidth="1"/>
    <col min="4362" max="4609" width="9.140625" style="284"/>
    <col min="4610" max="4610" width="13.7109375" style="284" customWidth="1"/>
    <col min="4611" max="4611" width="42.7109375" style="284" customWidth="1"/>
    <col min="4612" max="4613" width="8.7109375" style="284" customWidth="1"/>
    <col min="4614" max="4614" width="11.140625" style="284" customWidth="1"/>
    <col min="4615" max="4615" width="11.28515625" style="284" bestFit="1" customWidth="1"/>
    <col min="4616" max="4616" width="10.140625" style="284" bestFit="1" customWidth="1"/>
    <col min="4617" max="4617" width="3.7109375" style="284" customWidth="1"/>
    <col min="4618" max="4865" width="9.140625" style="284"/>
    <col min="4866" max="4866" width="13.7109375" style="284" customWidth="1"/>
    <col min="4867" max="4867" width="42.7109375" style="284" customWidth="1"/>
    <col min="4868" max="4869" width="8.7109375" style="284" customWidth="1"/>
    <col min="4870" max="4870" width="11.140625" style="284" customWidth="1"/>
    <col min="4871" max="4871" width="11.28515625" style="284" bestFit="1" customWidth="1"/>
    <col min="4872" max="4872" width="10.140625" style="284" bestFit="1" customWidth="1"/>
    <col min="4873" max="4873" width="3.7109375" style="284" customWidth="1"/>
    <col min="4874" max="5121" width="9.140625" style="284"/>
    <col min="5122" max="5122" width="13.7109375" style="284" customWidth="1"/>
    <col min="5123" max="5123" width="42.7109375" style="284" customWidth="1"/>
    <col min="5124" max="5125" width="8.7109375" style="284" customWidth="1"/>
    <col min="5126" max="5126" width="11.140625" style="284" customWidth="1"/>
    <col min="5127" max="5127" width="11.28515625" style="284" bestFit="1" customWidth="1"/>
    <col min="5128" max="5128" width="10.140625" style="284" bestFit="1" customWidth="1"/>
    <col min="5129" max="5129" width="3.7109375" style="284" customWidth="1"/>
    <col min="5130" max="5377" width="9.140625" style="284"/>
    <col min="5378" max="5378" width="13.7109375" style="284" customWidth="1"/>
    <col min="5379" max="5379" width="42.7109375" style="284" customWidth="1"/>
    <col min="5380" max="5381" width="8.7109375" style="284" customWidth="1"/>
    <col min="5382" max="5382" width="11.140625" style="284" customWidth="1"/>
    <col min="5383" max="5383" width="11.28515625" style="284" bestFit="1" customWidth="1"/>
    <col min="5384" max="5384" width="10.140625" style="284" bestFit="1" customWidth="1"/>
    <col min="5385" max="5385" width="3.7109375" style="284" customWidth="1"/>
    <col min="5386" max="5633" width="9.140625" style="284"/>
    <col min="5634" max="5634" width="13.7109375" style="284" customWidth="1"/>
    <col min="5635" max="5635" width="42.7109375" style="284" customWidth="1"/>
    <col min="5636" max="5637" width="8.7109375" style="284" customWidth="1"/>
    <col min="5638" max="5638" width="11.140625" style="284" customWidth="1"/>
    <col min="5639" max="5639" width="11.28515625" style="284" bestFit="1" customWidth="1"/>
    <col min="5640" max="5640" width="10.140625" style="284" bestFit="1" customWidth="1"/>
    <col min="5641" max="5641" width="3.7109375" style="284" customWidth="1"/>
    <col min="5642" max="5889" width="9.140625" style="284"/>
    <col min="5890" max="5890" width="13.7109375" style="284" customWidth="1"/>
    <col min="5891" max="5891" width="42.7109375" style="284" customWidth="1"/>
    <col min="5892" max="5893" width="8.7109375" style="284" customWidth="1"/>
    <col min="5894" max="5894" width="11.140625" style="284" customWidth="1"/>
    <col min="5895" max="5895" width="11.28515625" style="284" bestFit="1" customWidth="1"/>
    <col min="5896" max="5896" width="10.140625" style="284" bestFit="1" customWidth="1"/>
    <col min="5897" max="5897" width="3.7109375" style="284" customWidth="1"/>
    <col min="5898" max="6145" width="9.140625" style="284"/>
    <col min="6146" max="6146" width="13.7109375" style="284" customWidth="1"/>
    <col min="6147" max="6147" width="42.7109375" style="284" customWidth="1"/>
    <col min="6148" max="6149" width="8.7109375" style="284" customWidth="1"/>
    <col min="6150" max="6150" width="11.140625" style="284" customWidth="1"/>
    <col min="6151" max="6151" width="11.28515625" style="284" bestFit="1" customWidth="1"/>
    <col min="6152" max="6152" width="10.140625" style="284" bestFit="1" customWidth="1"/>
    <col min="6153" max="6153" width="3.7109375" style="284" customWidth="1"/>
    <col min="6154" max="6401" width="9.140625" style="284"/>
    <col min="6402" max="6402" width="13.7109375" style="284" customWidth="1"/>
    <col min="6403" max="6403" width="42.7109375" style="284" customWidth="1"/>
    <col min="6404" max="6405" width="8.7109375" style="284" customWidth="1"/>
    <col min="6406" max="6406" width="11.140625" style="284" customWidth="1"/>
    <col min="6407" max="6407" width="11.28515625" style="284" bestFit="1" customWidth="1"/>
    <col min="6408" max="6408" width="10.140625" style="284" bestFit="1" customWidth="1"/>
    <col min="6409" max="6409" width="3.7109375" style="284" customWidth="1"/>
    <col min="6410" max="6657" width="9.140625" style="284"/>
    <col min="6658" max="6658" width="13.7109375" style="284" customWidth="1"/>
    <col min="6659" max="6659" width="42.7109375" style="284" customWidth="1"/>
    <col min="6660" max="6661" width="8.7109375" style="284" customWidth="1"/>
    <col min="6662" max="6662" width="11.140625" style="284" customWidth="1"/>
    <col min="6663" max="6663" width="11.28515625" style="284" bestFit="1" customWidth="1"/>
    <col min="6664" max="6664" width="10.140625" style="284" bestFit="1" customWidth="1"/>
    <col min="6665" max="6665" width="3.7109375" style="284" customWidth="1"/>
    <col min="6666" max="6913" width="9.140625" style="284"/>
    <col min="6914" max="6914" width="13.7109375" style="284" customWidth="1"/>
    <col min="6915" max="6915" width="42.7109375" style="284" customWidth="1"/>
    <col min="6916" max="6917" width="8.7109375" style="284" customWidth="1"/>
    <col min="6918" max="6918" width="11.140625" style="284" customWidth="1"/>
    <col min="6919" max="6919" width="11.28515625" style="284" bestFit="1" customWidth="1"/>
    <col min="6920" max="6920" width="10.140625" style="284" bestFit="1" customWidth="1"/>
    <col min="6921" max="6921" width="3.7109375" style="284" customWidth="1"/>
    <col min="6922" max="7169" width="9.140625" style="284"/>
    <col min="7170" max="7170" width="13.7109375" style="284" customWidth="1"/>
    <col min="7171" max="7171" width="42.7109375" style="284" customWidth="1"/>
    <col min="7172" max="7173" width="8.7109375" style="284" customWidth="1"/>
    <col min="7174" max="7174" width="11.140625" style="284" customWidth="1"/>
    <col min="7175" max="7175" width="11.28515625" style="284" bestFit="1" customWidth="1"/>
    <col min="7176" max="7176" width="10.140625" style="284" bestFit="1" customWidth="1"/>
    <col min="7177" max="7177" width="3.7109375" style="284" customWidth="1"/>
    <col min="7178" max="7425" width="9.140625" style="284"/>
    <col min="7426" max="7426" width="13.7109375" style="284" customWidth="1"/>
    <col min="7427" max="7427" width="42.7109375" style="284" customWidth="1"/>
    <col min="7428" max="7429" width="8.7109375" style="284" customWidth="1"/>
    <col min="7430" max="7430" width="11.140625" style="284" customWidth="1"/>
    <col min="7431" max="7431" width="11.28515625" style="284" bestFit="1" customWidth="1"/>
    <col min="7432" max="7432" width="10.140625" style="284" bestFit="1" customWidth="1"/>
    <col min="7433" max="7433" width="3.7109375" style="284" customWidth="1"/>
    <col min="7434" max="7681" width="9.140625" style="284"/>
    <col min="7682" max="7682" width="13.7109375" style="284" customWidth="1"/>
    <col min="7683" max="7683" width="42.7109375" style="284" customWidth="1"/>
    <col min="7684" max="7685" width="8.7109375" style="284" customWidth="1"/>
    <col min="7686" max="7686" width="11.140625" style="284" customWidth="1"/>
    <col min="7687" max="7687" width="11.28515625" style="284" bestFit="1" customWidth="1"/>
    <col min="7688" max="7688" width="10.140625" style="284" bestFit="1" customWidth="1"/>
    <col min="7689" max="7689" width="3.7109375" style="284" customWidth="1"/>
    <col min="7690" max="7937" width="9.140625" style="284"/>
    <col min="7938" max="7938" width="13.7109375" style="284" customWidth="1"/>
    <col min="7939" max="7939" width="42.7109375" style="284" customWidth="1"/>
    <col min="7940" max="7941" width="8.7109375" style="284" customWidth="1"/>
    <col min="7942" max="7942" width="11.140625" style="284" customWidth="1"/>
    <col min="7943" max="7943" width="11.28515625" style="284" bestFit="1" customWidth="1"/>
    <col min="7944" max="7944" width="10.140625" style="284" bestFit="1" customWidth="1"/>
    <col min="7945" max="7945" width="3.7109375" style="284" customWidth="1"/>
    <col min="7946" max="8193" width="9.140625" style="284"/>
    <col min="8194" max="8194" width="13.7109375" style="284" customWidth="1"/>
    <col min="8195" max="8195" width="42.7109375" style="284" customWidth="1"/>
    <col min="8196" max="8197" width="8.7109375" style="284" customWidth="1"/>
    <col min="8198" max="8198" width="11.140625" style="284" customWidth="1"/>
    <col min="8199" max="8199" width="11.28515625" style="284" bestFit="1" customWidth="1"/>
    <col min="8200" max="8200" width="10.140625" style="284" bestFit="1" customWidth="1"/>
    <col min="8201" max="8201" width="3.7109375" style="284" customWidth="1"/>
    <col min="8202" max="8449" width="9.140625" style="284"/>
    <col min="8450" max="8450" width="13.7109375" style="284" customWidth="1"/>
    <col min="8451" max="8451" width="42.7109375" style="284" customWidth="1"/>
    <col min="8452" max="8453" width="8.7109375" style="284" customWidth="1"/>
    <col min="8454" max="8454" width="11.140625" style="284" customWidth="1"/>
    <col min="8455" max="8455" width="11.28515625" style="284" bestFit="1" customWidth="1"/>
    <col min="8456" max="8456" width="10.140625" style="284" bestFit="1" customWidth="1"/>
    <col min="8457" max="8457" width="3.7109375" style="284" customWidth="1"/>
    <col min="8458" max="8705" width="9.140625" style="284"/>
    <col min="8706" max="8706" width="13.7109375" style="284" customWidth="1"/>
    <col min="8707" max="8707" width="42.7109375" style="284" customWidth="1"/>
    <col min="8708" max="8709" width="8.7109375" style="284" customWidth="1"/>
    <col min="8710" max="8710" width="11.140625" style="284" customWidth="1"/>
    <col min="8711" max="8711" width="11.28515625" style="284" bestFit="1" customWidth="1"/>
    <col min="8712" max="8712" width="10.140625" style="284" bestFit="1" customWidth="1"/>
    <col min="8713" max="8713" width="3.7109375" style="284" customWidth="1"/>
    <col min="8714" max="8961" width="9.140625" style="284"/>
    <col min="8962" max="8962" width="13.7109375" style="284" customWidth="1"/>
    <col min="8963" max="8963" width="42.7109375" style="284" customWidth="1"/>
    <col min="8964" max="8965" width="8.7109375" style="284" customWidth="1"/>
    <col min="8966" max="8966" width="11.140625" style="284" customWidth="1"/>
    <col min="8967" max="8967" width="11.28515625" style="284" bestFit="1" customWidth="1"/>
    <col min="8968" max="8968" width="10.140625" style="284" bestFit="1" customWidth="1"/>
    <col min="8969" max="8969" width="3.7109375" style="284" customWidth="1"/>
    <col min="8970" max="9217" width="9.140625" style="284"/>
    <col min="9218" max="9218" width="13.7109375" style="284" customWidth="1"/>
    <col min="9219" max="9219" width="42.7109375" style="284" customWidth="1"/>
    <col min="9220" max="9221" width="8.7109375" style="284" customWidth="1"/>
    <col min="9222" max="9222" width="11.140625" style="284" customWidth="1"/>
    <col min="9223" max="9223" width="11.28515625" style="284" bestFit="1" customWidth="1"/>
    <col min="9224" max="9224" width="10.140625" style="284" bestFit="1" customWidth="1"/>
    <col min="9225" max="9225" width="3.7109375" style="284" customWidth="1"/>
    <col min="9226" max="9473" width="9.140625" style="284"/>
    <col min="9474" max="9474" width="13.7109375" style="284" customWidth="1"/>
    <col min="9475" max="9475" width="42.7109375" style="284" customWidth="1"/>
    <col min="9476" max="9477" width="8.7109375" style="284" customWidth="1"/>
    <col min="9478" max="9478" width="11.140625" style="284" customWidth="1"/>
    <col min="9479" max="9479" width="11.28515625" style="284" bestFit="1" customWidth="1"/>
    <col min="9480" max="9480" width="10.140625" style="284" bestFit="1" customWidth="1"/>
    <col min="9481" max="9481" width="3.7109375" style="284" customWidth="1"/>
    <col min="9482" max="9729" width="9.140625" style="284"/>
    <col min="9730" max="9730" width="13.7109375" style="284" customWidth="1"/>
    <col min="9731" max="9731" width="42.7109375" style="284" customWidth="1"/>
    <col min="9732" max="9733" width="8.7109375" style="284" customWidth="1"/>
    <col min="9734" max="9734" width="11.140625" style="284" customWidth="1"/>
    <col min="9735" max="9735" width="11.28515625" style="284" bestFit="1" customWidth="1"/>
    <col min="9736" max="9736" width="10.140625" style="284" bestFit="1" customWidth="1"/>
    <col min="9737" max="9737" width="3.7109375" style="284" customWidth="1"/>
    <col min="9738" max="9985" width="9.140625" style="284"/>
    <col min="9986" max="9986" width="13.7109375" style="284" customWidth="1"/>
    <col min="9987" max="9987" width="42.7109375" style="284" customWidth="1"/>
    <col min="9988" max="9989" width="8.7109375" style="284" customWidth="1"/>
    <col min="9990" max="9990" width="11.140625" style="284" customWidth="1"/>
    <col min="9991" max="9991" width="11.28515625" style="284" bestFit="1" customWidth="1"/>
    <col min="9992" max="9992" width="10.140625" style="284" bestFit="1" customWidth="1"/>
    <col min="9993" max="9993" width="3.7109375" style="284" customWidth="1"/>
    <col min="9994" max="10241" width="9.140625" style="284"/>
    <col min="10242" max="10242" width="13.7109375" style="284" customWidth="1"/>
    <col min="10243" max="10243" width="42.7109375" style="284" customWidth="1"/>
    <col min="10244" max="10245" width="8.7109375" style="284" customWidth="1"/>
    <col min="10246" max="10246" width="11.140625" style="284" customWidth="1"/>
    <col min="10247" max="10247" width="11.28515625" style="284" bestFit="1" customWidth="1"/>
    <col min="10248" max="10248" width="10.140625" style="284" bestFit="1" customWidth="1"/>
    <col min="10249" max="10249" width="3.7109375" style="284" customWidth="1"/>
    <col min="10250" max="10497" width="9.140625" style="284"/>
    <col min="10498" max="10498" width="13.7109375" style="284" customWidth="1"/>
    <col min="10499" max="10499" width="42.7109375" style="284" customWidth="1"/>
    <col min="10500" max="10501" width="8.7109375" style="284" customWidth="1"/>
    <col min="10502" max="10502" width="11.140625" style="284" customWidth="1"/>
    <col min="10503" max="10503" width="11.28515625" style="284" bestFit="1" customWidth="1"/>
    <col min="10504" max="10504" width="10.140625" style="284" bestFit="1" customWidth="1"/>
    <col min="10505" max="10505" width="3.7109375" style="284" customWidth="1"/>
    <col min="10506" max="10753" width="9.140625" style="284"/>
    <col min="10754" max="10754" width="13.7109375" style="284" customWidth="1"/>
    <col min="10755" max="10755" width="42.7109375" style="284" customWidth="1"/>
    <col min="10756" max="10757" width="8.7109375" style="284" customWidth="1"/>
    <col min="10758" max="10758" width="11.140625" style="284" customWidth="1"/>
    <col min="10759" max="10759" width="11.28515625" style="284" bestFit="1" customWidth="1"/>
    <col min="10760" max="10760" width="10.140625" style="284" bestFit="1" customWidth="1"/>
    <col min="10761" max="10761" width="3.7109375" style="284" customWidth="1"/>
    <col min="10762" max="11009" width="9.140625" style="284"/>
    <col min="11010" max="11010" width="13.7109375" style="284" customWidth="1"/>
    <col min="11011" max="11011" width="42.7109375" style="284" customWidth="1"/>
    <col min="11012" max="11013" width="8.7109375" style="284" customWidth="1"/>
    <col min="11014" max="11014" width="11.140625" style="284" customWidth="1"/>
    <col min="11015" max="11015" width="11.28515625" style="284" bestFit="1" customWidth="1"/>
    <col min="11016" max="11016" width="10.140625" style="284" bestFit="1" customWidth="1"/>
    <col min="11017" max="11017" width="3.7109375" style="284" customWidth="1"/>
    <col min="11018" max="11265" width="9.140625" style="284"/>
    <col min="11266" max="11266" width="13.7109375" style="284" customWidth="1"/>
    <col min="11267" max="11267" width="42.7109375" style="284" customWidth="1"/>
    <col min="11268" max="11269" width="8.7109375" style="284" customWidth="1"/>
    <col min="11270" max="11270" width="11.140625" style="284" customWidth="1"/>
    <col min="11271" max="11271" width="11.28515625" style="284" bestFit="1" customWidth="1"/>
    <col min="11272" max="11272" width="10.140625" style="284" bestFit="1" customWidth="1"/>
    <col min="11273" max="11273" width="3.7109375" style="284" customWidth="1"/>
    <col min="11274" max="11521" width="9.140625" style="284"/>
    <col min="11522" max="11522" width="13.7109375" style="284" customWidth="1"/>
    <col min="11523" max="11523" width="42.7109375" style="284" customWidth="1"/>
    <col min="11524" max="11525" width="8.7109375" style="284" customWidth="1"/>
    <col min="11526" max="11526" width="11.140625" style="284" customWidth="1"/>
    <col min="11527" max="11527" width="11.28515625" style="284" bestFit="1" customWidth="1"/>
    <col min="11528" max="11528" width="10.140625" style="284" bestFit="1" customWidth="1"/>
    <col min="11529" max="11529" width="3.7109375" style="284" customWidth="1"/>
    <col min="11530" max="11777" width="9.140625" style="284"/>
    <col min="11778" max="11778" width="13.7109375" style="284" customWidth="1"/>
    <col min="11779" max="11779" width="42.7109375" style="284" customWidth="1"/>
    <col min="11780" max="11781" width="8.7109375" style="284" customWidth="1"/>
    <col min="11782" max="11782" width="11.140625" style="284" customWidth="1"/>
    <col min="11783" max="11783" width="11.28515625" style="284" bestFit="1" customWidth="1"/>
    <col min="11784" max="11784" width="10.140625" style="284" bestFit="1" customWidth="1"/>
    <col min="11785" max="11785" width="3.7109375" style="284" customWidth="1"/>
    <col min="11786" max="12033" width="9.140625" style="284"/>
    <col min="12034" max="12034" width="13.7109375" style="284" customWidth="1"/>
    <col min="12035" max="12035" width="42.7109375" style="284" customWidth="1"/>
    <col min="12036" max="12037" width="8.7109375" style="284" customWidth="1"/>
    <col min="12038" max="12038" width="11.140625" style="284" customWidth="1"/>
    <col min="12039" max="12039" width="11.28515625" style="284" bestFit="1" customWidth="1"/>
    <col min="12040" max="12040" width="10.140625" style="284" bestFit="1" customWidth="1"/>
    <col min="12041" max="12041" width="3.7109375" style="284" customWidth="1"/>
    <col min="12042" max="12289" width="9.140625" style="284"/>
    <col min="12290" max="12290" width="13.7109375" style="284" customWidth="1"/>
    <col min="12291" max="12291" width="42.7109375" style="284" customWidth="1"/>
    <col min="12292" max="12293" width="8.7109375" style="284" customWidth="1"/>
    <col min="12294" max="12294" width="11.140625" style="284" customWidth="1"/>
    <col min="12295" max="12295" width="11.28515625" style="284" bestFit="1" customWidth="1"/>
    <col min="12296" max="12296" width="10.140625" style="284" bestFit="1" customWidth="1"/>
    <col min="12297" max="12297" width="3.7109375" style="284" customWidth="1"/>
    <col min="12298" max="12545" width="9.140625" style="284"/>
    <col min="12546" max="12546" width="13.7109375" style="284" customWidth="1"/>
    <col min="12547" max="12547" width="42.7109375" style="284" customWidth="1"/>
    <col min="12548" max="12549" width="8.7109375" style="284" customWidth="1"/>
    <col min="12550" max="12550" width="11.140625" style="284" customWidth="1"/>
    <col min="12551" max="12551" width="11.28515625" style="284" bestFit="1" customWidth="1"/>
    <col min="12552" max="12552" width="10.140625" style="284" bestFit="1" customWidth="1"/>
    <col min="12553" max="12553" width="3.7109375" style="284" customWidth="1"/>
    <col min="12554" max="12801" width="9.140625" style="284"/>
    <col min="12802" max="12802" width="13.7109375" style="284" customWidth="1"/>
    <col min="12803" max="12803" width="42.7109375" style="284" customWidth="1"/>
    <col min="12804" max="12805" width="8.7109375" style="284" customWidth="1"/>
    <col min="12806" max="12806" width="11.140625" style="284" customWidth="1"/>
    <col min="12807" max="12807" width="11.28515625" style="284" bestFit="1" customWidth="1"/>
    <col min="12808" max="12808" width="10.140625" style="284" bestFit="1" customWidth="1"/>
    <col min="12809" max="12809" width="3.7109375" style="284" customWidth="1"/>
    <col min="12810" max="13057" width="9.140625" style="284"/>
    <col min="13058" max="13058" width="13.7109375" style="284" customWidth="1"/>
    <col min="13059" max="13059" width="42.7109375" style="284" customWidth="1"/>
    <col min="13060" max="13061" width="8.7109375" style="284" customWidth="1"/>
    <col min="13062" max="13062" width="11.140625" style="284" customWidth="1"/>
    <col min="13063" max="13063" width="11.28515625" style="284" bestFit="1" customWidth="1"/>
    <col min="13064" max="13064" width="10.140625" style="284" bestFit="1" customWidth="1"/>
    <col min="13065" max="13065" width="3.7109375" style="284" customWidth="1"/>
    <col min="13066" max="13313" width="9.140625" style="284"/>
    <col min="13314" max="13314" width="13.7109375" style="284" customWidth="1"/>
    <col min="13315" max="13315" width="42.7109375" style="284" customWidth="1"/>
    <col min="13316" max="13317" width="8.7109375" style="284" customWidth="1"/>
    <col min="13318" max="13318" width="11.140625" style="284" customWidth="1"/>
    <col min="13319" max="13319" width="11.28515625" style="284" bestFit="1" customWidth="1"/>
    <col min="13320" max="13320" width="10.140625" style="284" bestFit="1" customWidth="1"/>
    <col min="13321" max="13321" width="3.7109375" style="284" customWidth="1"/>
    <col min="13322" max="13569" width="9.140625" style="284"/>
    <col min="13570" max="13570" width="13.7109375" style="284" customWidth="1"/>
    <col min="13571" max="13571" width="42.7109375" style="284" customWidth="1"/>
    <col min="13572" max="13573" width="8.7109375" style="284" customWidth="1"/>
    <col min="13574" max="13574" width="11.140625" style="284" customWidth="1"/>
    <col min="13575" max="13575" width="11.28515625" style="284" bestFit="1" customWidth="1"/>
    <col min="13576" max="13576" width="10.140625" style="284" bestFit="1" customWidth="1"/>
    <col min="13577" max="13577" width="3.7109375" style="284" customWidth="1"/>
    <col min="13578" max="13825" width="9.140625" style="284"/>
    <col min="13826" max="13826" width="13.7109375" style="284" customWidth="1"/>
    <col min="13827" max="13827" width="42.7109375" style="284" customWidth="1"/>
    <col min="13828" max="13829" width="8.7109375" style="284" customWidth="1"/>
    <col min="13830" max="13830" width="11.140625" style="284" customWidth="1"/>
    <col min="13831" max="13831" width="11.28515625" style="284" bestFit="1" customWidth="1"/>
    <col min="13832" max="13832" width="10.140625" style="284" bestFit="1" customWidth="1"/>
    <col min="13833" max="13833" width="3.7109375" style="284" customWidth="1"/>
    <col min="13834" max="14081" width="9.140625" style="284"/>
    <col min="14082" max="14082" width="13.7109375" style="284" customWidth="1"/>
    <col min="14083" max="14083" width="42.7109375" style="284" customWidth="1"/>
    <col min="14084" max="14085" width="8.7109375" style="284" customWidth="1"/>
    <col min="14086" max="14086" width="11.140625" style="284" customWidth="1"/>
    <col min="14087" max="14087" width="11.28515625" style="284" bestFit="1" customWidth="1"/>
    <col min="14088" max="14088" width="10.140625" style="284" bestFit="1" customWidth="1"/>
    <col min="14089" max="14089" width="3.7109375" style="284" customWidth="1"/>
    <col min="14090" max="14337" width="9.140625" style="284"/>
    <col min="14338" max="14338" width="13.7109375" style="284" customWidth="1"/>
    <col min="14339" max="14339" width="42.7109375" style="284" customWidth="1"/>
    <col min="14340" max="14341" width="8.7109375" style="284" customWidth="1"/>
    <col min="14342" max="14342" width="11.140625" style="284" customWidth="1"/>
    <col min="14343" max="14343" width="11.28515625" style="284" bestFit="1" customWidth="1"/>
    <col min="14344" max="14344" width="10.140625" style="284" bestFit="1" customWidth="1"/>
    <col min="14345" max="14345" width="3.7109375" style="284" customWidth="1"/>
    <col min="14346" max="14593" width="9.140625" style="284"/>
    <col min="14594" max="14594" width="13.7109375" style="284" customWidth="1"/>
    <col min="14595" max="14595" width="42.7109375" style="284" customWidth="1"/>
    <col min="14596" max="14597" width="8.7109375" style="284" customWidth="1"/>
    <col min="14598" max="14598" width="11.140625" style="284" customWidth="1"/>
    <col min="14599" max="14599" width="11.28515625" style="284" bestFit="1" customWidth="1"/>
    <col min="14600" max="14600" width="10.140625" style="284" bestFit="1" customWidth="1"/>
    <col min="14601" max="14601" width="3.7109375" style="284" customWidth="1"/>
    <col min="14602" max="14849" width="9.140625" style="284"/>
    <col min="14850" max="14850" width="13.7109375" style="284" customWidth="1"/>
    <col min="14851" max="14851" width="42.7109375" style="284" customWidth="1"/>
    <col min="14852" max="14853" width="8.7109375" style="284" customWidth="1"/>
    <col min="14854" max="14854" width="11.140625" style="284" customWidth="1"/>
    <col min="14855" max="14855" width="11.28515625" style="284" bestFit="1" customWidth="1"/>
    <col min="14856" max="14856" width="10.140625" style="284" bestFit="1" customWidth="1"/>
    <col min="14857" max="14857" width="3.7109375" style="284" customWidth="1"/>
    <col min="14858" max="15105" width="9.140625" style="284"/>
    <col min="15106" max="15106" width="13.7109375" style="284" customWidth="1"/>
    <col min="15107" max="15107" width="42.7109375" style="284" customWidth="1"/>
    <col min="15108" max="15109" width="8.7109375" style="284" customWidth="1"/>
    <col min="15110" max="15110" width="11.140625" style="284" customWidth="1"/>
    <col min="15111" max="15111" width="11.28515625" style="284" bestFit="1" customWidth="1"/>
    <col min="15112" max="15112" width="10.140625" style="284" bestFit="1" customWidth="1"/>
    <col min="15113" max="15113" width="3.7109375" style="284" customWidth="1"/>
    <col min="15114" max="15361" width="9.140625" style="284"/>
    <col min="15362" max="15362" width="13.7109375" style="284" customWidth="1"/>
    <col min="15363" max="15363" width="42.7109375" style="284" customWidth="1"/>
    <col min="15364" max="15365" width="8.7109375" style="284" customWidth="1"/>
    <col min="15366" max="15366" width="11.140625" style="284" customWidth="1"/>
    <col min="15367" max="15367" width="11.28515625" style="284" bestFit="1" customWidth="1"/>
    <col min="15368" max="15368" width="10.140625" style="284" bestFit="1" customWidth="1"/>
    <col min="15369" max="15369" width="3.7109375" style="284" customWidth="1"/>
    <col min="15370" max="15617" width="9.140625" style="284"/>
    <col min="15618" max="15618" width="13.7109375" style="284" customWidth="1"/>
    <col min="15619" max="15619" width="42.7109375" style="284" customWidth="1"/>
    <col min="15620" max="15621" width="8.7109375" style="284" customWidth="1"/>
    <col min="15622" max="15622" width="11.140625" style="284" customWidth="1"/>
    <col min="15623" max="15623" width="11.28515625" style="284" bestFit="1" customWidth="1"/>
    <col min="15624" max="15624" width="10.140625" style="284" bestFit="1" customWidth="1"/>
    <col min="15625" max="15625" width="3.7109375" style="284" customWidth="1"/>
    <col min="15626" max="15873" width="9.140625" style="284"/>
    <col min="15874" max="15874" width="13.7109375" style="284" customWidth="1"/>
    <col min="15875" max="15875" width="42.7109375" style="284" customWidth="1"/>
    <col min="15876" max="15877" width="8.7109375" style="284" customWidth="1"/>
    <col min="15878" max="15878" width="11.140625" style="284" customWidth="1"/>
    <col min="15879" max="15879" width="11.28515625" style="284" bestFit="1" customWidth="1"/>
    <col min="15880" max="15880" width="10.140625" style="284" bestFit="1" customWidth="1"/>
    <col min="15881" max="15881" width="3.7109375" style="284" customWidth="1"/>
    <col min="15882" max="16129" width="9.140625" style="284"/>
    <col min="16130" max="16130" width="13.7109375" style="284" customWidth="1"/>
    <col min="16131" max="16131" width="42.7109375" style="284" customWidth="1"/>
    <col min="16132" max="16133" width="8.7109375" style="284" customWidth="1"/>
    <col min="16134" max="16134" width="11.140625" style="284" customWidth="1"/>
    <col min="16135" max="16135" width="11.28515625" style="284" bestFit="1" customWidth="1"/>
    <col min="16136" max="16136" width="10.140625" style="284" bestFit="1" customWidth="1"/>
    <col min="16137" max="16137" width="3.7109375" style="284" customWidth="1"/>
    <col min="16138" max="16384" width="9.140625" style="284"/>
  </cols>
  <sheetData>
    <row r="1" spans="2:12" ht="15.75" thickBot="1" x14ac:dyDescent="0.3">
      <c r="C1" s="3"/>
      <c r="D1" s="4"/>
    </row>
    <row r="2" spans="2:12" ht="15" customHeight="1" x14ac:dyDescent="0.25">
      <c r="B2" s="376" t="s">
        <v>187</v>
      </c>
      <c r="C2" s="366" t="s">
        <v>291</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82" customFormat="1" x14ac:dyDescent="0.25">
      <c r="B30" s="107"/>
      <c r="C30" s="67"/>
      <c r="D30" s="68"/>
      <c r="E30" s="139"/>
      <c r="F30" s="139"/>
      <c r="G30" s="139"/>
      <c r="H30" s="140"/>
    </row>
    <row r="31" spans="2:13" s="282" customFormat="1" x14ac:dyDescent="0.25">
      <c r="B31" s="85"/>
      <c r="C31" s="74"/>
      <c r="D31" s="108"/>
      <c r="E31" s="141"/>
      <c r="F31" s="141"/>
      <c r="G31" s="124"/>
      <c r="H31" s="125"/>
    </row>
    <row r="32" spans="2:13" s="282" customFormat="1" x14ac:dyDescent="0.25">
      <c r="B32" s="85"/>
      <c r="C32" s="74"/>
      <c r="D32" s="75"/>
      <c r="E32" s="142"/>
      <c r="F32" s="142"/>
      <c r="G32" s="124"/>
      <c r="H32" s="125"/>
    </row>
    <row r="33" spans="2:10" s="282" customFormat="1" x14ac:dyDescent="0.25">
      <c r="B33" s="85"/>
      <c r="C33" s="74"/>
      <c r="D33" s="75"/>
      <c r="E33" s="142"/>
      <c r="F33" s="142"/>
      <c r="G33" s="142"/>
      <c r="H33" s="125"/>
    </row>
    <row r="34" spans="2:10" s="282" customFormat="1" x14ac:dyDescent="0.25">
      <c r="B34" s="85"/>
      <c r="C34" s="74"/>
      <c r="D34" s="75"/>
      <c r="E34" s="142"/>
      <c r="F34" s="142"/>
      <c r="G34" s="124"/>
      <c r="H34" s="125"/>
    </row>
    <row r="35" spans="2:10" s="282"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'BSIC04.a-3C'!E47</f>
        <v>222</v>
      </c>
      <c r="F41" s="258">
        <f>'ANAS 2015'!E18</f>
        <v>0.4</v>
      </c>
      <c r="G41" s="259">
        <f t="shared" ref="G41:G44" si="0">E41/$G$15</f>
        <v>222</v>
      </c>
      <c r="H41" s="260">
        <f t="shared" ref="H41:H44" si="1">G41*F41</f>
        <v>88.800000000000011</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'BSIC04.a-3C'!E43</f>
        <v>24</v>
      </c>
      <c r="F42" s="245">
        <f>'ANAS 2015'!E20</f>
        <v>0.85</v>
      </c>
      <c r="G42" s="242">
        <f>E42/$G$15</f>
        <v>24</v>
      </c>
      <c r="H42" s="243">
        <f>G42*F42</f>
        <v>20.399999999999999</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'BSIC04.a-3C'!E48</f>
        <v>36</v>
      </c>
      <c r="F43" s="240">
        <f>'ANAS 2015'!E19</f>
        <v>0.25</v>
      </c>
      <c r="G43" s="242">
        <f>E43/$G$15</f>
        <v>36</v>
      </c>
      <c r="H43" s="243">
        <f>G43*F43</f>
        <v>9</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'BSIC04.a-3C'!E49</f>
        <v>2</v>
      </c>
      <c r="F44" s="240">
        <f>'ANALISI DI MERCATO'!H5</f>
        <v>37.774421333333336</v>
      </c>
      <c r="G44" s="255">
        <f t="shared" si="0"/>
        <v>2</v>
      </c>
      <c r="H44" s="256">
        <f t="shared" si="1"/>
        <v>75.548842666666673</v>
      </c>
      <c r="J44" s="45"/>
    </row>
    <row r="45" spans="2:10" ht="64.5" thickBot="1" x14ac:dyDescent="0.3">
      <c r="B45" s="225" t="str">
        <f>'ANALISI DI MERCATO'!B3</f>
        <v>BSIC-AM001</v>
      </c>
      <c r="C45" s="22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25" t="str">
        <f>'ANALISI DI MERCATO'!D3</f>
        <v>giorno</v>
      </c>
      <c r="E45" s="277">
        <f>'BSIC04.a-3C'!E50</f>
        <v>2</v>
      </c>
      <c r="F45" s="240">
        <f>'ANALISI DI MERCATO'!H3</f>
        <v>46.830839999999995</v>
      </c>
      <c r="G45" s="255">
        <f t="shared" ref="G45" si="2">E45/$G$15</f>
        <v>2</v>
      </c>
      <c r="H45" s="256">
        <f t="shared" ref="H45" si="3">G45*F45</f>
        <v>93.66167999999999</v>
      </c>
      <c r="J45" s="45"/>
    </row>
    <row r="46" spans="2:10" ht="15.75" thickBot="1" x14ac:dyDescent="0.3">
      <c r="B46" s="105"/>
      <c r="C46" s="56" t="s">
        <v>22</v>
      </c>
      <c r="D46" s="57"/>
      <c r="E46" s="136"/>
      <c r="F46" s="136"/>
      <c r="G46" s="60" t="s">
        <v>15</v>
      </c>
      <c r="H46" s="12">
        <f>SUM(H41:H45)</f>
        <v>287.41052266666668</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287.41052266666668</v>
      </c>
    </row>
  </sheetData>
  <mergeCells count="2">
    <mergeCell ref="B2:B3"/>
    <mergeCell ref="C2:F13"/>
  </mergeCells>
  <pageMargins left="0.7" right="0.7" top="0.75" bottom="0.75" header="0.3" footer="0.3"/>
  <pageSetup paperSize="9" scale="5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56"/>
  <sheetViews>
    <sheetView view="pageBreakPreview" topLeftCell="A13" zoomScale="85" zoomScaleNormal="70" zoomScaleSheetLayoutView="85" workbookViewId="0">
      <selection activeCell="C43" sqref="C43"/>
    </sheetView>
  </sheetViews>
  <sheetFormatPr defaultRowHeight="15" x14ac:dyDescent="0.25"/>
  <cols>
    <col min="1" max="1" width="3.7109375" style="284" customWidth="1"/>
    <col min="2" max="2" width="15.7109375" style="101" customWidth="1"/>
    <col min="3" max="3" width="80.7109375" style="284" customWidth="1"/>
    <col min="4" max="4" width="8.7109375" style="6" customWidth="1"/>
    <col min="5" max="5" width="8.7109375" style="5" customWidth="1"/>
    <col min="6" max="8" width="10.7109375" style="5" customWidth="1"/>
    <col min="9" max="9" width="3.7109375" style="284" customWidth="1"/>
    <col min="10" max="257" width="9.140625" style="284"/>
    <col min="258" max="258" width="13.7109375" style="284" customWidth="1"/>
    <col min="259" max="259" width="42.7109375" style="284" customWidth="1"/>
    <col min="260" max="261" width="8.7109375" style="284" customWidth="1"/>
    <col min="262" max="264" width="10.7109375" style="284" customWidth="1"/>
    <col min="265" max="265" width="3.7109375" style="284" customWidth="1"/>
    <col min="266" max="513" width="9.140625" style="284"/>
    <col min="514" max="514" width="13.7109375" style="284" customWidth="1"/>
    <col min="515" max="515" width="42.7109375" style="284" customWidth="1"/>
    <col min="516" max="517" width="8.7109375" style="284" customWidth="1"/>
    <col min="518" max="520" width="10.7109375" style="284" customWidth="1"/>
    <col min="521" max="521" width="3.7109375" style="284" customWidth="1"/>
    <col min="522" max="769" width="9.140625" style="284"/>
    <col min="770" max="770" width="13.7109375" style="284" customWidth="1"/>
    <col min="771" max="771" width="42.7109375" style="284" customWidth="1"/>
    <col min="772" max="773" width="8.7109375" style="284" customWidth="1"/>
    <col min="774" max="776" width="10.7109375" style="284" customWidth="1"/>
    <col min="777" max="777" width="3.7109375" style="284" customWidth="1"/>
    <col min="778" max="1025" width="9.140625" style="284"/>
    <col min="1026" max="1026" width="13.7109375" style="284" customWidth="1"/>
    <col min="1027" max="1027" width="42.7109375" style="284" customWidth="1"/>
    <col min="1028" max="1029" width="8.7109375" style="284" customWidth="1"/>
    <col min="1030" max="1032" width="10.7109375" style="284" customWidth="1"/>
    <col min="1033" max="1033" width="3.7109375" style="284" customWidth="1"/>
    <col min="1034" max="1281" width="9.140625" style="284"/>
    <col min="1282" max="1282" width="13.7109375" style="284" customWidth="1"/>
    <col min="1283" max="1283" width="42.7109375" style="284" customWidth="1"/>
    <col min="1284" max="1285" width="8.7109375" style="284" customWidth="1"/>
    <col min="1286" max="1288" width="10.7109375" style="284" customWidth="1"/>
    <col min="1289" max="1289" width="3.7109375" style="284" customWidth="1"/>
    <col min="1290" max="1537" width="9.140625" style="284"/>
    <col min="1538" max="1538" width="13.7109375" style="284" customWidth="1"/>
    <col min="1539" max="1539" width="42.7109375" style="284" customWidth="1"/>
    <col min="1540" max="1541" width="8.7109375" style="284" customWidth="1"/>
    <col min="1542" max="1544" width="10.7109375" style="284" customWidth="1"/>
    <col min="1545" max="1545" width="3.7109375" style="284" customWidth="1"/>
    <col min="1546" max="1793" width="9.140625" style="284"/>
    <col min="1794" max="1794" width="13.7109375" style="284" customWidth="1"/>
    <col min="1795" max="1795" width="42.7109375" style="284" customWidth="1"/>
    <col min="1796" max="1797" width="8.7109375" style="284" customWidth="1"/>
    <col min="1798" max="1800" width="10.7109375" style="284" customWidth="1"/>
    <col min="1801" max="1801" width="3.7109375" style="284" customWidth="1"/>
    <col min="1802" max="2049" width="9.140625" style="284"/>
    <col min="2050" max="2050" width="13.7109375" style="284" customWidth="1"/>
    <col min="2051" max="2051" width="42.7109375" style="284" customWidth="1"/>
    <col min="2052" max="2053" width="8.7109375" style="284" customWidth="1"/>
    <col min="2054" max="2056" width="10.7109375" style="284" customWidth="1"/>
    <col min="2057" max="2057" width="3.7109375" style="284" customWidth="1"/>
    <col min="2058" max="2305" width="9.140625" style="284"/>
    <col min="2306" max="2306" width="13.7109375" style="284" customWidth="1"/>
    <col min="2307" max="2307" width="42.7109375" style="284" customWidth="1"/>
    <col min="2308" max="2309" width="8.7109375" style="284" customWidth="1"/>
    <col min="2310" max="2312" width="10.7109375" style="284" customWidth="1"/>
    <col min="2313" max="2313" width="3.7109375" style="284" customWidth="1"/>
    <col min="2314" max="2561" width="9.140625" style="284"/>
    <col min="2562" max="2562" width="13.7109375" style="284" customWidth="1"/>
    <col min="2563" max="2563" width="42.7109375" style="284" customWidth="1"/>
    <col min="2564" max="2565" width="8.7109375" style="284" customWidth="1"/>
    <col min="2566" max="2568" width="10.7109375" style="284" customWidth="1"/>
    <col min="2569" max="2569" width="3.7109375" style="284" customWidth="1"/>
    <col min="2570" max="2817" width="9.140625" style="284"/>
    <col min="2818" max="2818" width="13.7109375" style="284" customWidth="1"/>
    <col min="2819" max="2819" width="42.7109375" style="284" customWidth="1"/>
    <col min="2820" max="2821" width="8.7109375" style="284" customWidth="1"/>
    <col min="2822" max="2824" width="10.7109375" style="284" customWidth="1"/>
    <col min="2825" max="2825" width="3.7109375" style="284" customWidth="1"/>
    <col min="2826" max="3073" width="9.140625" style="284"/>
    <col min="3074" max="3074" width="13.7109375" style="284" customWidth="1"/>
    <col min="3075" max="3075" width="42.7109375" style="284" customWidth="1"/>
    <col min="3076" max="3077" width="8.7109375" style="284" customWidth="1"/>
    <col min="3078" max="3080" width="10.7109375" style="284" customWidth="1"/>
    <col min="3081" max="3081" width="3.7109375" style="284" customWidth="1"/>
    <col min="3082" max="3329" width="9.140625" style="284"/>
    <col min="3330" max="3330" width="13.7109375" style="284" customWidth="1"/>
    <col min="3331" max="3331" width="42.7109375" style="284" customWidth="1"/>
    <col min="3332" max="3333" width="8.7109375" style="284" customWidth="1"/>
    <col min="3334" max="3336" width="10.7109375" style="284" customWidth="1"/>
    <col min="3337" max="3337" width="3.7109375" style="284" customWidth="1"/>
    <col min="3338" max="3585" width="9.140625" style="284"/>
    <col min="3586" max="3586" width="13.7109375" style="284" customWidth="1"/>
    <col min="3587" max="3587" width="42.7109375" style="284" customWidth="1"/>
    <col min="3588" max="3589" width="8.7109375" style="284" customWidth="1"/>
    <col min="3590" max="3592" width="10.7109375" style="284" customWidth="1"/>
    <col min="3593" max="3593" width="3.7109375" style="284" customWidth="1"/>
    <col min="3594" max="3841" width="9.140625" style="284"/>
    <col min="3842" max="3842" width="13.7109375" style="284" customWidth="1"/>
    <col min="3843" max="3843" width="42.7109375" style="284" customWidth="1"/>
    <col min="3844" max="3845" width="8.7109375" style="284" customWidth="1"/>
    <col min="3846" max="3848" width="10.7109375" style="284" customWidth="1"/>
    <col min="3849" max="3849" width="3.7109375" style="284" customWidth="1"/>
    <col min="3850" max="4097" width="9.140625" style="284"/>
    <col min="4098" max="4098" width="13.7109375" style="284" customWidth="1"/>
    <col min="4099" max="4099" width="42.7109375" style="284" customWidth="1"/>
    <col min="4100" max="4101" width="8.7109375" style="284" customWidth="1"/>
    <col min="4102" max="4104" width="10.7109375" style="284" customWidth="1"/>
    <col min="4105" max="4105" width="3.7109375" style="284" customWidth="1"/>
    <col min="4106" max="4353" width="9.140625" style="284"/>
    <col min="4354" max="4354" width="13.7109375" style="284" customWidth="1"/>
    <col min="4355" max="4355" width="42.7109375" style="284" customWidth="1"/>
    <col min="4356" max="4357" width="8.7109375" style="284" customWidth="1"/>
    <col min="4358" max="4360" width="10.7109375" style="284" customWidth="1"/>
    <col min="4361" max="4361" width="3.7109375" style="284" customWidth="1"/>
    <col min="4362" max="4609" width="9.140625" style="284"/>
    <col min="4610" max="4610" width="13.7109375" style="284" customWidth="1"/>
    <col min="4611" max="4611" width="42.7109375" style="284" customWidth="1"/>
    <col min="4612" max="4613" width="8.7109375" style="284" customWidth="1"/>
    <col min="4614" max="4616" width="10.7109375" style="284" customWidth="1"/>
    <col min="4617" max="4617" width="3.7109375" style="284" customWidth="1"/>
    <col min="4618" max="4865" width="9.140625" style="284"/>
    <col min="4866" max="4866" width="13.7109375" style="284" customWidth="1"/>
    <col min="4867" max="4867" width="42.7109375" style="284" customWidth="1"/>
    <col min="4868" max="4869" width="8.7109375" style="284" customWidth="1"/>
    <col min="4870" max="4872" width="10.7109375" style="284" customWidth="1"/>
    <col min="4873" max="4873" width="3.7109375" style="284" customWidth="1"/>
    <col min="4874" max="5121" width="9.140625" style="284"/>
    <col min="5122" max="5122" width="13.7109375" style="284" customWidth="1"/>
    <col min="5123" max="5123" width="42.7109375" style="284" customWidth="1"/>
    <col min="5124" max="5125" width="8.7109375" style="284" customWidth="1"/>
    <col min="5126" max="5128" width="10.7109375" style="284" customWidth="1"/>
    <col min="5129" max="5129" width="3.7109375" style="284" customWidth="1"/>
    <col min="5130" max="5377" width="9.140625" style="284"/>
    <col min="5378" max="5378" width="13.7109375" style="284" customWidth="1"/>
    <col min="5379" max="5379" width="42.7109375" style="284" customWidth="1"/>
    <col min="5380" max="5381" width="8.7109375" style="284" customWidth="1"/>
    <col min="5382" max="5384" width="10.7109375" style="284" customWidth="1"/>
    <col min="5385" max="5385" width="3.7109375" style="284" customWidth="1"/>
    <col min="5386" max="5633" width="9.140625" style="284"/>
    <col min="5634" max="5634" width="13.7109375" style="284" customWidth="1"/>
    <col min="5635" max="5635" width="42.7109375" style="284" customWidth="1"/>
    <col min="5636" max="5637" width="8.7109375" style="284" customWidth="1"/>
    <col min="5638" max="5640" width="10.7109375" style="284" customWidth="1"/>
    <col min="5641" max="5641" width="3.7109375" style="284" customWidth="1"/>
    <col min="5642" max="5889" width="9.140625" style="284"/>
    <col min="5890" max="5890" width="13.7109375" style="284" customWidth="1"/>
    <col min="5891" max="5891" width="42.7109375" style="284" customWidth="1"/>
    <col min="5892" max="5893" width="8.7109375" style="284" customWidth="1"/>
    <col min="5894" max="5896" width="10.7109375" style="284" customWidth="1"/>
    <col min="5897" max="5897" width="3.7109375" style="284" customWidth="1"/>
    <col min="5898" max="6145" width="9.140625" style="284"/>
    <col min="6146" max="6146" width="13.7109375" style="284" customWidth="1"/>
    <col min="6147" max="6147" width="42.7109375" style="284" customWidth="1"/>
    <col min="6148" max="6149" width="8.7109375" style="284" customWidth="1"/>
    <col min="6150" max="6152" width="10.7109375" style="284" customWidth="1"/>
    <col min="6153" max="6153" width="3.7109375" style="284" customWidth="1"/>
    <col min="6154" max="6401" width="9.140625" style="284"/>
    <col min="6402" max="6402" width="13.7109375" style="284" customWidth="1"/>
    <col min="6403" max="6403" width="42.7109375" style="284" customWidth="1"/>
    <col min="6404" max="6405" width="8.7109375" style="284" customWidth="1"/>
    <col min="6406" max="6408" width="10.7109375" style="284" customWidth="1"/>
    <col min="6409" max="6409" width="3.7109375" style="284" customWidth="1"/>
    <col min="6410" max="6657" width="9.140625" style="284"/>
    <col min="6658" max="6658" width="13.7109375" style="284" customWidth="1"/>
    <col min="6659" max="6659" width="42.7109375" style="284" customWidth="1"/>
    <col min="6660" max="6661" width="8.7109375" style="284" customWidth="1"/>
    <col min="6662" max="6664" width="10.7109375" style="284" customWidth="1"/>
    <col min="6665" max="6665" width="3.7109375" style="284" customWidth="1"/>
    <col min="6666" max="6913" width="9.140625" style="284"/>
    <col min="6914" max="6914" width="13.7109375" style="284" customWidth="1"/>
    <col min="6915" max="6915" width="42.7109375" style="284" customWidth="1"/>
    <col min="6916" max="6917" width="8.7109375" style="284" customWidth="1"/>
    <col min="6918" max="6920" width="10.7109375" style="284" customWidth="1"/>
    <col min="6921" max="6921" width="3.7109375" style="284" customWidth="1"/>
    <col min="6922" max="7169" width="9.140625" style="284"/>
    <col min="7170" max="7170" width="13.7109375" style="284" customWidth="1"/>
    <col min="7171" max="7171" width="42.7109375" style="284" customWidth="1"/>
    <col min="7172" max="7173" width="8.7109375" style="284" customWidth="1"/>
    <col min="7174" max="7176" width="10.7109375" style="284" customWidth="1"/>
    <col min="7177" max="7177" width="3.7109375" style="284" customWidth="1"/>
    <col min="7178" max="7425" width="9.140625" style="284"/>
    <col min="7426" max="7426" width="13.7109375" style="284" customWidth="1"/>
    <col min="7427" max="7427" width="42.7109375" style="284" customWidth="1"/>
    <col min="7428" max="7429" width="8.7109375" style="284" customWidth="1"/>
    <col min="7430" max="7432" width="10.7109375" style="284" customWidth="1"/>
    <col min="7433" max="7433" width="3.7109375" style="284" customWidth="1"/>
    <col min="7434" max="7681" width="9.140625" style="284"/>
    <col min="7682" max="7682" width="13.7109375" style="284" customWidth="1"/>
    <col min="7683" max="7683" width="42.7109375" style="284" customWidth="1"/>
    <col min="7684" max="7685" width="8.7109375" style="284" customWidth="1"/>
    <col min="7686" max="7688" width="10.7109375" style="284" customWidth="1"/>
    <col min="7689" max="7689" width="3.7109375" style="284" customWidth="1"/>
    <col min="7690" max="7937" width="9.140625" style="284"/>
    <col min="7938" max="7938" width="13.7109375" style="284" customWidth="1"/>
    <col min="7939" max="7939" width="42.7109375" style="284" customWidth="1"/>
    <col min="7940" max="7941" width="8.7109375" style="284" customWidth="1"/>
    <col min="7942" max="7944" width="10.7109375" style="284" customWidth="1"/>
    <col min="7945" max="7945" width="3.7109375" style="284" customWidth="1"/>
    <col min="7946" max="8193" width="9.140625" style="284"/>
    <col min="8194" max="8194" width="13.7109375" style="284" customWidth="1"/>
    <col min="8195" max="8195" width="42.7109375" style="284" customWidth="1"/>
    <col min="8196" max="8197" width="8.7109375" style="284" customWidth="1"/>
    <col min="8198" max="8200" width="10.7109375" style="284" customWidth="1"/>
    <col min="8201" max="8201" width="3.7109375" style="284" customWidth="1"/>
    <col min="8202" max="8449" width="9.140625" style="284"/>
    <col min="8450" max="8450" width="13.7109375" style="284" customWidth="1"/>
    <col min="8451" max="8451" width="42.7109375" style="284" customWidth="1"/>
    <col min="8452" max="8453" width="8.7109375" style="284" customWidth="1"/>
    <col min="8454" max="8456" width="10.7109375" style="284" customWidth="1"/>
    <col min="8457" max="8457" width="3.7109375" style="284" customWidth="1"/>
    <col min="8458" max="8705" width="9.140625" style="284"/>
    <col min="8706" max="8706" width="13.7109375" style="284" customWidth="1"/>
    <col min="8707" max="8707" width="42.7109375" style="284" customWidth="1"/>
    <col min="8708" max="8709" width="8.7109375" style="284" customWidth="1"/>
    <col min="8710" max="8712" width="10.7109375" style="284" customWidth="1"/>
    <col min="8713" max="8713" width="3.7109375" style="284" customWidth="1"/>
    <col min="8714" max="8961" width="9.140625" style="284"/>
    <col min="8962" max="8962" width="13.7109375" style="284" customWidth="1"/>
    <col min="8963" max="8963" width="42.7109375" style="284" customWidth="1"/>
    <col min="8964" max="8965" width="8.7109375" style="284" customWidth="1"/>
    <col min="8966" max="8968" width="10.7109375" style="284" customWidth="1"/>
    <col min="8969" max="8969" width="3.7109375" style="284" customWidth="1"/>
    <col min="8970" max="9217" width="9.140625" style="284"/>
    <col min="9218" max="9218" width="13.7109375" style="284" customWidth="1"/>
    <col min="9219" max="9219" width="42.7109375" style="284" customWidth="1"/>
    <col min="9220" max="9221" width="8.7109375" style="284" customWidth="1"/>
    <col min="9222" max="9224" width="10.7109375" style="284" customWidth="1"/>
    <col min="9225" max="9225" width="3.7109375" style="284" customWidth="1"/>
    <col min="9226" max="9473" width="9.140625" style="284"/>
    <col min="9474" max="9474" width="13.7109375" style="284" customWidth="1"/>
    <col min="9475" max="9475" width="42.7109375" style="284" customWidth="1"/>
    <col min="9476" max="9477" width="8.7109375" style="284" customWidth="1"/>
    <col min="9478" max="9480" width="10.7109375" style="284" customWidth="1"/>
    <col min="9481" max="9481" width="3.7109375" style="284" customWidth="1"/>
    <col min="9482" max="9729" width="9.140625" style="284"/>
    <col min="9730" max="9730" width="13.7109375" style="284" customWidth="1"/>
    <col min="9731" max="9731" width="42.7109375" style="284" customWidth="1"/>
    <col min="9732" max="9733" width="8.7109375" style="284" customWidth="1"/>
    <col min="9734" max="9736" width="10.7109375" style="284" customWidth="1"/>
    <col min="9737" max="9737" width="3.7109375" style="284" customWidth="1"/>
    <col min="9738" max="9985" width="9.140625" style="284"/>
    <col min="9986" max="9986" width="13.7109375" style="284" customWidth="1"/>
    <col min="9987" max="9987" width="42.7109375" style="284" customWidth="1"/>
    <col min="9988" max="9989" width="8.7109375" style="284" customWidth="1"/>
    <col min="9990" max="9992" width="10.7109375" style="284" customWidth="1"/>
    <col min="9993" max="9993" width="3.7109375" style="284" customWidth="1"/>
    <col min="9994" max="10241" width="9.140625" style="284"/>
    <col min="10242" max="10242" width="13.7109375" style="284" customWidth="1"/>
    <col min="10243" max="10243" width="42.7109375" style="284" customWidth="1"/>
    <col min="10244" max="10245" width="8.7109375" style="284" customWidth="1"/>
    <col min="10246" max="10248" width="10.7109375" style="284" customWidth="1"/>
    <col min="10249" max="10249" width="3.7109375" style="284" customWidth="1"/>
    <col min="10250" max="10497" width="9.140625" style="284"/>
    <col min="10498" max="10498" width="13.7109375" style="284" customWidth="1"/>
    <col min="10499" max="10499" width="42.7109375" style="284" customWidth="1"/>
    <col min="10500" max="10501" width="8.7109375" style="284" customWidth="1"/>
    <col min="10502" max="10504" width="10.7109375" style="284" customWidth="1"/>
    <col min="10505" max="10505" width="3.7109375" style="284" customWidth="1"/>
    <col min="10506" max="10753" width="9.140625" style="284"/>
    <col min="10754" max="10754" width="13.7109375" style="284" customWidth="1"/>
    <col min="10755" max="10755" width="42.7109375" style="284" customWidth="1"/>
    <col min="10756" max="10757" width="8.7109375" style="284" customWidth="1"/>
    <col min="10758" max="10760" width="10.7109375" style="284" customWidth="1"/>
    <col min="10761" max="10761" width="3.7109375" style="284" customWidth="1"/>
    <col min="10762" max="11009" width="9.140625" style="284"/>
    <col min="11010" max="11010" width="13.7109375" style="284" customWidth="1"/>
    <col min="11011" max="11011" width="42.7109375" style="284" customWidth="1"/>
    <col min="11012" max="11013" width="8.7109375" style="284" customWidth="1"/>
    <col min="11014" max="11016" width="10.7109375" style="284" customWidth="1"/>
    <col min="11017" max="11017" width="3.7109375" style="284" customWidth="1"/>
    <col min="11018" max="11265" width="9.140625" style="284"/>
    <col min="11266" max="11266" width="13.7109375" style="284" customWidth="1"/>
    <col min="11267" max="11267" width="42.7109375" style="284" customWidth="1"/>
    <col min="11268" max="11269" width="8.7109375" style="284" customWidth="1"/>
    <col min="11270" max="11272" width="10.7109375" style="284" customWidth="1"/>
    <col min="11273" max="11273" width="3.7109375" style="284" customWidth="1"/>
    <col min="11274" max="11521" width="9.140625" style="284"/>
    <col min="11522" max="11522" width="13.7109375" style="284" customWidth="1"/>
    <col min="11523" max="11523" width="42.7109375" style="284" customWidth="1"/>
    <col min="11524" max="11525" width="8.7109375" style="284" customWidth="1"/>
    <col min="11526" max="11528" width="10.7109375" style="284" customWidth="1"/>
    <col min="11529" max="11529" width="3.7109375" style="284" customWidth="1"/>
    <col min="11530" max="11777" width="9.140625" style="284"/>
    <col min="11778" max="11778" width="13.7109375" style="284" customWidth="1"/>
    <col min="11779" max="11779" width="42.7109375" style="284" customWidth="1"/>
    <col min="11780" max="11781" width="8.7109375" style="284" customWidth="1"/>
    <col min="11782" max="11784" width="10.7109375" style="284" customWidth="1"/>
    <col min="11785" max="11785" width="3.7109375" style="284" customWidth="1"/>
    <col min="11786" max="12033" width="9.140625" style="284"/>
    <col min="12034" max="12034" width="13.7109375" style="284" customWidth="1"/>
    <col min="12035" max="12035" width="42.7109375" style="284" customWidth="1"/>
    <col min="12036" max="12037" width="8.7109375" style="284" customWidth="1"/>
    <col min="12038" max="12040" width="10.7109375" style="284" customWidth="1"/>
    <col min="12041" max="12041" width="3.7109375" style="284" customWidth="1"/>
    <col min="12042" max="12289" width="9.140625" style="284"/>
    <col min="12290" max="12290" width="13.7109375" style="284" customWidth="1"/>
    <col min="12291" max="12291" width="42.7109375" style="284" customWidth="1"/>
    <col min="12292" max="12293" width="8.7109375" style="284" customWidth="1"/>
    <col min="12294" max="12296" width="10.7109375" style="284" customWidth="1"/>
    <col min="12297" max="12297" width="3.7109375" style="284" customWidth="1"/>
    <col min="12298" max="12545" width="9.140625" style="284"/>
    <col min="12546" max="12546" width="13.7109375" style="284" customWidth="1"/>
    <col min="12547" max="12547" width="42.7109375" style="284" customWidth="1"/>
    <col min="12548" max="12549" width="8.7109375" style="284" customWidth="1"/>
    <col min="12550" max="12552" width="10.7109375" style="284" customWidth="1"/>
    <col min="12553" max="12553" width="3.7109375" style="284" customWidth="1"/>
    <col min="12554" max="12801" width="9.140625" style="284"/>
    <col min="12802" max="12802" width="13.7109375" style="284" customWidth="1"/>
    <col min="12803" max="12803" width="42.7109375" style="284" customWidth="1"/>
    <col min="12804" max="12805" width="8.7109375" style="284" customWidth="1"/>
    <col min="12806" max="12808" width="10.7109375" style="284" customWidth="1"/>
    <col min="12809" max="12809" width="3.7109375" style="284" customWidth="1"/>
    <col min="12810" max="13057" width="9.140625" style="284"/>
    <col min="13058" max="13058" width="13.7109375" style="284" customWidth="1"/>
    <col min="13059" max="13059" width="42.7109375" style="284" customWidth="1"/>
    <col min="13060" max="13061" width="8.7109375" style="284" customWidth="1"/>
    <col min="13062" max="13064" width="10.7109375" style="284" customWidth="1"/>
    <col min="13065" max="13065" width="3.7109375" style="284" customWidth="1"/>
    <col min="13066" max="13313" width="9.140625" style="284"/>
    <col min="13314" max="13314" width="13.7109375" style="284" customWidth="1"/>
    <col min="13315" max="13315" width="42.7109375" style="284" customWidth="1"/>
    <col min="13316" max="13317" width="8.7109375" style="284" customWidth="1"/>
    <col min="13318" max="13320" width="10.7109375" style="284" customWidth="1"/>
    <col min="13321" max="13321" width="3.7109375" style="284" customWidth="1"/>
    <col min="13322" max="13569" width="9.140625" style="284"/>
    <col min="13570" max="13570" width="13.7109375" style="284" customWidth="1"/>
    <col min="13571" max="13571" width="42.7109375" style="284" customWidth="1"/>
    <col min="13572" max="13573" width="8.7109375" style="284" customWidth="1"/>
    <col min="13574" max="13576" width="10.7109375" style="284" customWidth="1"/>
    <col min="13577" max="13577" width="3.7109375" style="284" customWidth="1"/>
    <col min="13578" max="13825" width="9.140625" style="284"/>
    <col min="13826" max="13826" width="13.7109375" style="284" customWidth="1"/>
    <col min="13827" max="13827" width="42.7109375" style="284" customWidth="1"/>
    <col min="13828" max="13829" width="8.7109375" style="284" customWidth="1"/>
    <col min="13830" max="13832" width="10.7109375" style="284" customWidth="1"/>
    <col min="13833" max="13833" width="3.7109375" style="284" customWidth="1"/>
    <col min="13834" max="14081" width="9.140625" style="284"/>
    <col min="14082" max="14082" width="13.7109375" style="284" customWidth="1"/>
    <col min="14083" max="14083" width="42.7109375" style="284" customWidth="1"/>
    <col min="14084" max="14085" width="8.7109375" style="284" customWidth="1"/>
    <col min="14086" max="14088" width="10.7109375" style="284" customWidth="1"/>
    <col min="14089" max="14089" width="3.7109375" style="284" customWidth="1"/>
    <col min="14090" max="14337" width="9.140625" style="284"/>
    <col min="14338" max="14338" width="13.7109375" style="284" customWidth="1"/>
    <col min="14339" max="14339" width="42.7109375" style="284" customWidth="1"/>
    <col min="14340" max="14341" width="8.7109375" style="284" customWidth="1"/>
    <col min="14342" max="14344" width="10.7109375" style="284" customWidth="1"/>
    <col min="14345" max="14345" width="3.7109375" style="284" customWidth="1"/>
    <col min="14346" max="14593" width="9.140625" style="284"/>
    <col min="14594" max="14594" width="13.7109375" style="284" customWidth="1"/>
    <col min="14595" max="14595" width="42.7109375" style="284" customWidth="1"/>
    <col min="14596" max="14597" width="8.7109375" style="284" customWidth="1"/>
    <col min="14598" max="14600" width="10.7109375" style="284" customWidth="1"/>
    <col min="14601" max="14601" width="3.7109375" style="284" customWidth="1"/>
    <col min="14602" max="14849" width="9.140625" style="284"/>
    <col min="14850" max="14850" width="13.7109375" style="284" customWidth="1"/>
    <col min="14851" max="14851" width="42.7109375" style="284" customWidth="1"/>
    <col min="14852" max="14853" width="8.7109375" style="284" customWidth="1"/>
    <col min="14854" max="14856" width="10.7109375" style="284" customWidth="1"/>
    <col min="14857" max="14857" width="3.7109375" style="284" customWidth="1"/>
    <col min="14858" max="15105" width="9.140625" style="284"/>
    <col min="15106" max="15106" width="13.7109375" style="284" customWidth="1"/>
    <col min="15107" max="15107" width="42.7109375" style="284" customWidth="1"/>
    <col min="15108" max="15109" width="8.7109375" style="284" customWidth="1"/>
    <col min="15110" max="15112" width="10.7109375" style="284" customWidth="1"/>
    <col min="15113" max="15113" width="3.7109375" style="284" customWidth="1"/>
    <col min="15114" max="15361" width="9.140625" style="284"/>
    <col min="15362" max="15362" width="13.7109375" style="284" customWidth="1"/>
    <col min="15363" max="15363" width="42.7109375" style="284" customWidth="1"/>
    <col min="15364" max="15365" width="8.7109375" style="284" customWidth="1"/>
    <col min="15366" max="15368" width="10.7109375" style="284" customWidth="1"/>
    <col min="15369" max="15369" width="3.7109375" style="284" customWidth="1"/>
    <col min="15370" max="15617" width="9.140625" style="284"/>
    <col min="15618" max="15618" width="13.7109375" style="284" customWidth="1"/>
    <col min="15619" max="15619" width="42.7109375" style="284" customWidth="1"/>
    <col min="15620" max="15621" width="8.7109375" style="284" customWidth="1"/>
    <col min="15622" max="15624" width="10.7109375" style="284" customWidth="1"/>
    <col min="15625" max="15625" width="3.7109375" style="284" customWidth="1"/>
    <col min="15626" max="15873" width="9.140625" style="284"/>
    <col min="15874" max="15874" width="13.7109375" style="284" customWidth="1"/>
    <col min="15875" max="15875" width="42.7109375" style="284" customWidth="1"/>
    <col min="15876" max="15877" width="8.7109375" style="284" customWidth="1"/>
    <col min="15878" max="15880" width="10.7109375" style="284" customWidth="1"/>
    <col min="15881" max="15881" width="3.7109375" style="284" customWidth="1"/>
    <col min="15882" max="16129" width="9.140625" style="284"/>
    <col min="16130" max="16130" width="13.7109375" style="284" customWidth="1"/>
    <col min="16131" max="16131" width="42.7109375" style="284" customWidth="1"/>
    <col min="16132" max="16133" width="8.7109375" style="284" customWidth="1"/>
    <col min="16134" max="16136" width="10.7109375" style="284" customWidth="1"/>
    <col min="16137" max="16137" width="3.7109375" style="284" customWidth="1"/>
    <col min="16138" max="16384" width="9.140625" style="284"/>
  </cols>
  <sheetData>
    <row r="1" spans="2:12" ht="15.75" thickBot="1" x14ac:dyDescent="0.3">
      <c r="C1" s="3"/>
      <c r="D1" s="4"/>
    </row>
    <row r="2" spans="2:12" ht="15" customHeight="1" x14ac:dyDescent="0.25">
      <c r="B2" s="376" t="s">
        <v>188</v>
      </c>
      <c r="C2" s="366" t="s">
        <v>298</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94">
        <f>1+2*2</f>
        <v>5</v>
      </c>
      <c r="F23" s="226">
        <f>'ANAS 2015'!E24</f>
        <v>75.648979999999995</v>
      </c>
      <c r="G23" s="267">
        <f>E23/$G$15</f>
        <v>5</v>
      </c>
      <c r="H23" s="268">
        <f>G23*F23</f>
        <v>378.24489999999997</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378.24489999999997</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307</v>
      </c>
      <c r="D29" s="244"/>
      <c r="E29" s="245"/>
      <c r="F29" s="245"/>
      <c r="G29" s="245"/>
      <c r="H29" s="265"/>
    </row>
    <row r="30" spans="2:13" x14ac:dyDescent="0.25">
      <c r="B30" s="224" t="str">
        <f>'ANAS 2015'!B23</f>
        <v>CE.1.05</v>
      </c>
      <c r="C30" s="266" t="str">
        <f>'ANAS 2015'!C23</f>
        <v>Guardiania (turni 8 ore)</v>
      </c>
      <c r="D30" s="244" t="str">
        <f>'ANAS 2015'!D23</f>
        <v>h</v>
      </c>
      <c r="E30" s="245">
        <f>2*1</f>
        <v>2</v>
      </c>
      <c r="F30" s="245">
        <f>'ANAS 2015'!E23</f>
        <v>23.480270000000001</v>
      </c>
      <c r="G30" s="267">
        <f>E30/$G$15</f>
        <v>2</v>
      </c>
      <c r="H30" s="268">
        <f>G30*F30</f>
        <v>46.960540000000002</v>
      </c>
    </row>
    <row r="31" spans="2:13" x14ac:dyDescent="0.25">
      <c r="B31" s="232"/>
      <c r="C31" s="266"/>
      <c r="D31" s="239"/>
      <c r="E31" s="240"/>
      <c r="F31" s="245"/>
      <c r="G31" s="267"/>
      <c r="H31" s="268"/>
    </row>
    <row r="32" spans="2:13" x14ac:dyDescent="0.25">
      <c r="B32" s="232"/>
      <c r="C32" s="229" t="s">
        <v>306</v>
      </c>
      <c r="D32" s="239"/>
      <c r="E32" s="240"/>
      <c r="F32" s="240"/>
      <c r="G32" s="240"/>
      <c r="H32" s="268"/>
    </row>
    <row r="33" spans="2:10" x14ac:dyDescent="0.25">
      <c r="B33" s="224" t="str">
        <f>'ANAS 2015'!B23</f>
        <v>CE.1.05</v>
      </c>
      <c r="C33" s="266" t="str">
        <f>'ANAS 2015'!C23</f>
        <v>Guardiania (turni 8 ore)</v>
      </c>
      <c r="D33" s="239" t="str">
        <f>'ANAS 2015'!D23</f>
        <v>h</v>
      </c>
      <c r="E33" s="240">
        <f>2*2</f>
        <v>4</v>
      </c>
      <c r="F33" s="245">
        <f>'ANAS 2015'!E23</f>
        <v>23.480270000000001</v>
      </c>
      <c r="G33" s="267">
        <f>E33/$G$15</f>
        <v>4</v>
      </c>
      <c r="H33" s="268">
        <f>G33*F33</f>
        <v>93.921080000000003</v>
      </c>
    </row>
    <row r="34" spans="2:10" ht="15.75" thickBot="1" x14ac:dyDescent="0.3">
      <c r="B34" s="224" t="str">
        <f>'ANAS 2015'!B23</f>
        <v>CE.1.05</v>
      </c>
      <c r="C34" s="266" t="str">
        <f>'ANAS 2015'!C23</f>
        <v>Guardiania (turni 8 ore)</v>
      </c>
      <c r="D34" s="239" t="str">
        <f>'ANAS 2015'!D24</f>
        <v>h</v>
      </c>
      <c r="E34" s="240">
        <f>2*2</f>
        <v>4</v>
      </c>
      <c r="F34" s="245">
        <f>'ANAS 2015'!E23</f>
        <v>23.480270000000001</v>
      </c>
      <c r="G34" s="267">
        <f>E34/$G$15</f>
        <v>4</v>
      </c>
      <c r="H34" s="268">
        <f>G34*F34</f>
        <v>93.921080000000003</v>
      </c>
    </row>
    <row r="35" spans="2:10" ht="15.75" thickBot="1" x14ac:dyDescent="0.3">
      <c r="B35" s="162"/>
      <c r="C35" s="56" t="s">
        <v>17</v>
      </c>
      <c r="D35" s="57"/>
      <c r="E35" s="58"/>
      <c r="F35" s="58"/>
      <c r="G35" s="60" t="s">
        <v>15</v>
      </c>
      <c r="H35" s="12">
        <f>SUM(H29:H34)</f>
        <v>234.80270000000002</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613.04759999999999</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O61"/>
  <sheetViews>
    <sheetView view="pageBreakPreview" topLeftCell="A16" zoomScale="70" zoomScaleNormal="85" zoomScaleSheetLayoutView="70" workbookViewId="0">
      <selection activeCell="C43" sqref="C43"/>
    </sheetView>
  </sheetViews>
  <sheetFormatPr defaultRowHeight="15" x14ac:dyDescent="0.25"/>
  <cols>
    <col min="1" max="1" width="3.7109375" style="284" customWidth="1"/>
    <col min="2" max="2" width="15.7109375" style="2" customWidth="1"/>
    <col min="3" max="3" width="80.7109375" style="284" customWidth="1"/>
    <col min="4" max="4" width="8.7109375" style="6" customWidth="1"/>
    <col min="5" max="5" width="8.7109375" style="5" customWidth="1"/>
    <col min="6" max="9" width="10.7109375" style="5" customWidth="1"/>
    <col min="10" max="10" width="13.140625" style="5" customWidth="1"/>
    <col min="11" max="11" width="3.7109375" style="284" customWidth="1"/>
    <col min="12" max="12" width="9.5703125" style="284" bestFit="1" customWidth="1"/>
    <col min="13" max="14" width="9.140625" style="284"/>
    <col min="15" max="15" width="16.7109375" style="284" customWidth="1"/>
    <col min="16" max="238" width="9.140625" style="284"/>
    <col min="239" max="239" width="13.7109375" style="284" customWidth="1"/>
    <col min="240" max="240" width="42.7109375" style="284" bestFit="1" customWidth="1"/>
    <col min="241" max="242" width="8.7109375" style="284" customWidth="1"/>
    <col min="243" max="247" width="10.7109375" style="284" customWidth="1"/>
    <col min="248" max="248" width="3.7109375" style="284" customWidth="1"/>
    <col min="249" max="249" width="9.5703125" style="284" bestFit="1" customWidth="1"/>
    <col min="250" max="494" width="9.140625" style="284"/>
    <col min="495" max="495" width="13.7109375" style="284" customWidth="1"/>
    <col min="496" max="496" width="42.7109375" style="284" bestFit="1" customWidth="1"/>
    <col min="497" max="498" width="8.7109375" style="284" customWidth="1"/>
    <col min="499" max="503" width="10.7109375" style="284" customWidth="1"/>
    <col min="504" max="504" width="3.7109375" style="284" customWidth="1"/>
    <col min="505" max="505" width="9.5703125" style="284" bestFit="1" customWidth="1"/>
    <col min="506" max="750" width="9.140625" style="284"/>
    <col min="751" max="751" width="13.7109375" style="284" customWidth="1"/>
    <col min="752" max="752" width="42.7109375" style="284" bestFit="1" customWidth="1"/>
    <col min="753" max="754" width="8.7109375" style="284" customWidth="1"/>
    <col min="755" max="759" width="10.7109375" style="284" customWidth="1"/>
    <col min="760" max="760" width="3.7109375" style="284" customWidth="1"/>
    <col min="761" max="761" width="9.5703125" style="284" bestFit="1" customWidth="1"/>
    <col min="762" max="1006" width="9.140625" style="284"/>
    <col min="1007" max="1007" width="13.7109375" style="284" customWidth="1"/>
    <col min="1008" max="1008" width="42.7109375" style="284" bestFit="1" customWidth="1"/>
    <col min="1009" max="1010" width="8.7109375" style="284" customWidth="1"/>
    <col min="1011" max="1015" width="10.7109375" style="284" customWidth="1"/>
    <col min="1016" max="1016" width="3.7109375" style="284" customWidth="1"/>
    <col min="1017" max="1017" width="9.5703125" style="284" bestFit="1" customWidth="1"/>
    <col min="1018" max="1262" width="9.140625" style="284"/>
    <col min="1263" max="1263" width="13.7109375" style="284" customWidth="1"/>
    <col min="1264" max="1264" width="42.7109375" style="284" bestFit="1" customWidth="1"/>
    <col min="1265" max="1266" width="8.7109375" style="284" customWidth="1"/>
    <col min="1267" max="1271" width="10.7109375" style="284" customWidth="1"/>
    <col min="1272" max="1272" width="3.7109375" style="284" customWidth="1"/>
    <col min="1273" max="1273" width="9.5703125" style="284" bestFit="1" customWidth="1"/>
    <col min="1274" max="1518" width="9.140625" style="284"/>
    <col min="1519" max="1519" width="13.7109375" style="284" customWidth="1"/>
    <col min="1520" max="1520" width="42.7109375" style="284" bestFit="1" customWidth="1"/>
    <col min="1521" max="1522" width="8.7109375" style="284" customWidth="1"/>
    <col min="1523" max="1527" width="10.7109375" style="284" customWidth="1"/>
    <col min="1528" max="1528" width="3.7109375" style="284" customWidth="1"/>
    <col min="1529" max="1529" width="9.5703125" style="284" bestFit="1" customWidth="1"/>
    <col min="1530" max="1774" width="9.140625" style="284"/>
    <col min="1775" max="1775" width="13.7109375" style="284" customWidth="1"/>
    <col min="1776" max="1776" width="42.7109375" style="284" bestFit="1" customWidth="1"/>
    <col min="1777" max="1778" width="8.7109375" style="284" customWidth="1"/>
    <col min="1779" max="1783" width="10.7109375" style="284" customWidth="1"/>
    <col min="1784" max="1784" width="3.7109375" style="284" customWidth="1"/>
    <col min="1785" max="1785" width="9.5703125" style="284" bestFit="1" customWidth="1"/>
    <col min="1786" max="2030" width="9.140625" style="284"/>
    <col min="2031" max="2031" width="13.7109375" style="284" customWidth="1"/>
    <col min="2032" max="2032" width="42.7109375" style="284" bestFit="1" customWidth="1"/>
    <col min="2033" max="2034" width="8.7109375" style="284" customWidth="1"/>
    <col min="2035" max="2039" width="10.7109375" style="284" customWidth="1"/>
    <col min="2040" max="2040" width="3.7109375" style="284" customWidth="1"/>
    <col min="2041" max="2041" width="9.5703125" style="284" bestFit="1" customWidth="1"/>
    <col min="2042" max="2286" width="9.140625" style="284"/>
    <col min="2287" max="2287" width="13.7109375" style="284" customWidth="1"/>
    <col min="2288" max="2288" width="42.7109375" style="284" bestFit="1" customWidth="1"/>
    <col min="2289" max="2290" width="8.7109375" style="284" customWidth="1"/>
    <col min="2291" max="2295" width="10.7109375" style="284" customWidth="1"/>
    <col min="2296" max="2296" width="3.7109375" style="284" customWidth="1"/>
    <col min="2297" max="2297" width="9.5703125" style="284" bestFit="1" customWidth="1"/>
    <col min="2298" max="2542" width="9.140625" style="284"/>
    <col min="2543" max="2543" width="13.7109375" style="284" customWidth="1"/>
    <col min="2544" max="2544" width="42.7109375" style="284" bestFit="1" customWidth="1"/>
    <col min="2545" max="2546" width="8.7109375" style="284" customWidth="1"/>
    <col min="2547" max="2551" width="10.7109375" style="284" customWidth="1"/>
    <col min="2552" max="2552" width="3.7109375" style="284" customWidth="1"/>
    <col min="2553" max="2553" width="9.5703125" style="284" bestFit="1" customWidth="1"/>
    <col min="2554" max="2798" width="9.140625" style="284"/>
    <col min="2799" max="2799" width="13.7109375" style="284" customWidth="1"/>
    <col min="2800" max="2800" width="42.7109375" style="284" bestFit="1" customWidth="1"/>
    <col min="2801" max="2802" width="8.7109375" style="284" customWidth="1"/>
    <col min="2803" max="2807" width="10.7109375" style="284" customWidth="1"/>
    <col min="2808" max="2808" width="3.7109375" style="284" customWidth="1"/>
    <col min="2809" max="2809" width="9.5703125" style="284" bestFit="1" customWidth="1"/>
    <col min="2810" max="3054" width="9.140625" style="284"/>
    <col min="3055" max="3055" width="13.7109375" style="284" customWidth="1"/>
    <col min="3056" max="3056" width="42.7109375" style="284" bestFit="1" customWidth="1"/>
    <col min="3057" max="3058" width="8.7109375" style="284" customWidth="1"/>
    <col min="3059" max="3063" width="10.7109375" style="284" customWidth="1"/>
    <col min="3064" max="3064" width="3.7109375" style="284" customWidth="1"/>
    <col min="3065" max="3065" width="9.5703125" style="284" bestFit="1" customWidth="1"/>
    <col min="3066" max="3310" width="9.140625" style="284"/>
    <col min="3311" max="3311" width="13.7109375" style="284" customWidth="1"/>
    <col min="3312" max="3312" width="42.7109375" style="284" bestFit="1" customWidth="1"/>
    <col min="3313" max="3314" width="8.7109375" style="284" customWidth="1"/>
    <col min="3315" max="3319" width="10.7109375" style="284" customWidth="1"/>
    <col min="3320" max="3320" width="3.7109375" style="284" customWidth="1"/>
    <col min="3321" max="3321" width="9.5703125" style="284" bestFit="1" customWidth="1"/>
    <col min="3322" max="3566" width="9.140625" style="284"/>
    <col min="3567" max="3567" width="13.7109375" style="284" customWidth="1"/>
    <col min="3568" max="3568" width="42.7109375" style="284" bestFit="1" customWidth="1"/>
    <col min="3569" max="3570" width="8.7109375" style="284" customWidth="1"/>
    <col min="3571" max="3575" width="10.7109375" style="284" customWidth="1"/>
    <col min="3576" max="3576" width="3.7109375" style="284" customWidth="1"/>
    <col min="3577" max="3577" width="9.5703125" style="284" bestFit="1" customWidth="1"/>
    <col min="3578" max="3822" width="9.140625" style="284"/>
    <col min="3823" max="3823" width="13.7109375" style="284" customWidth="1"/>
    <col min="3824" max="3824" width="42.7109375" style="284" bestFit="1" customWidth="1"/>
    <col min="3825" max="3826" width="8.7109375" style="284" customWidth="1"/>
    <col min="3827" max="3831" width="10.7109375" style="284" customWidth="1"/>
    <col min="3832" max="3832" width="3.7109375" style="284" customWidth="1"/>
    <col min="3833" max="3833" width="9.5703125" style="284" bestFit="1" customWidth="1"/>
    <col min="3834" max="4078" width="9.140625" style="284"/>
    <col min="4079" max="4079" width="13.7109375" style="284" customWidth="1"/>
    <col min="4080" max="4080" width="42.7109375" style="284" bestFit="1" customWidth="1"/>
    <col min="4081" max="4082" width="8.7109375" style="284" customWidth="1"/>
    <col min="4083" max="4087" width="10.7109375" style="284" customWidth="1"/>
    <col min="4088" max="4088" width="3.7109375" style="284" customWidth="1"/>
    <col min="4089" max="4089" width="9.5703125" style="284" bestFit="1" customWidth="1"/>
    <col min="4090" max="4334" width="9.140625" style="284"/>
    <col min="4335" max="4335" width="13.7109375" style="284" customWidth="1"/>
    <col min="4336" max="4336" width="42.7109375" style="284" bestFit="1" customWidth="1"/>
    <col min="4337" max="4338" width="8.7109375" style="284" customWidth="1"/>
    <col min="4339" max="4343" width="10.7109375" style="284" customWidth="1"/>
    <col min="4344" max="4344" width="3.7109375" style="284" customWidth="1"/>
    <col min="4345" max="4345" width="9.5703125" style="284" bestFit="1" customWidth="1"/>
    <col min="4346" max="4590" width="9.140625" style="284"/>
    <col min="4591" max="4591" width="13.7109375" style="284" customWidth="1"/>
    <col min="4592" max="4592" width="42.7109375" style="284" bestFit="1" customWidth="1"/>
    <col min="4593" max="4594" width="8.7109375" style="284" customWidth="1"/>
    <col min="4595" max="4599" width="10.7109375" style="284" customWidth="1"/>
    <col min="4600" max="4600" width="3.7109375" style="284" customWidth="1"/>
    <col min="4601" max="4601" width="9.5703125" style="284" bestFit="1" customWidth="1"/>
    <col min="4602" max="4846" width="9.140625" style="284"/>
    <col min="4847" max="4847" width="13.7109375" style="284" customWidth="1"/>
    <col min="4848" max="4848" width="42.7109375" style="284" bestFit="1" customWidth="1"/>
    <col min="4849" max="4850" width="8.7109375" style="284" customWidth="1"/>
    <col min="4851" max="4855" width="10.7109375" style="284" customWidth="1"/>
    <col min="4856" max="4856" width="3.7109375" style="284" customWidth="1"/>
    <col min="4857" max="4857" width="9.5703125" style="284" bestFit="1" customWidth="1"/>
    <col min="4858" max="5102" width="9.140625" style="284"/>
    <col min="5103" max="5103" width="13.7109375" style="284" customWidth="1"/>
    <col min="5104" max="5104" width="42.7109375" style="284" bestFit="1" customWidth="1"/>
    <col min="5105" max="5106" width="8.7109375" style="284" customWidth="1"/>
    <col min="5107" max="5111" width="10.7109375" style="284" customWidth="1"/>
    <col min="5112" max="5112" width="3.7109375" style="284" customWidth="1"/>
    <col min="5113" max="5113" width="9.5703125" style="284" bestFit="1" customWidth="1"/>
    <col min="5114" max="5358" width="9.140625" style="284"/>
    <col min="5359" max="5359" width="13.7109375" style="284" customWidth="1"/>
    <col min="5360" max="5360" width="42.7109375" style="284" bestFit="1" customWidth="1"/>
    <col min="5361" max="5362" width="8.7109375" style="284" customWidth="1"/>
    <col min="5363" max="5367" width="10.7109375" style="284" customWidth="1"/>
    <col min="5368" max="5368" width="3.7109375" style="284" customWidth="1"/>
    <col min="5369" max="5369" width="9.5703125" style="284" bestFit="1" customWidth="1"/>
    <col min="5370" max="5614" width="9.140625" style="284"/>
    <col min="5615" max="5615" width="13.7109375" style="284" customWidth="1"/>
    <col min="5616" max="5616" width="42.7109375" style="284" bestFit="1" customWidth="1"/>
    <col min="5617" max="5618" width="8.7109375" style="284" customWidth="1"/>
    <col min="5619" max="5623" width="10.7109375" style="284" customWidth="1"/>
    <col min="5624" max="5624" width="3.7109375" style="284" customWidth="1"/>
    <col min="5625" max="5625" width="9.5703125" style="284" bestFit="1" customWidth="1"/>
    <col min="5626" max="5870" width="9.140625" style="284"/>
    <col min="5871" max="5871" width="13.7109375" style="284" customWidth="1"/>
    <col min="5872" max="5872" width="42.7109375" style="284" bestFit="1" customWidth="1"/>
    <col min="5873" max="5874" width="8.7109375" style="284" customWidth="1"/>
    <col min="5875" max="5879" width="10.7109375" style="284" customWidth="1"/>
    <col min="5880" max="5880" width="3.7109375" style="284" customWidth="1"/>
    <col min="5881" max="5881" width="9.5703125" style="284" bestFit="1" customWidth="1"/>
    <col min="5882" max="6126" width="9.140625" style="284"/>
    <col min="6127" max="6127" width="13.7109375" style="284" customWidth="1"/>
    <col min="6128" max="6128" width="42.7109375" style="284" bestFit="1" customWidth="1"/>
    <col min="6129" max="6130" width="8.7109375" style="284" customWidth="1"/>
    <col min="6131" max="6135" width="10.7109375" style="284" customWidth="1"/>
    <col min="6136" max="6136" width="3.7109375" style="284" customWidth="1"/>
    <col min="6137" max="6137" width="9.5703125" style="284" bestFit="1" customWidth="1"/>
    <col min="6138" max="6382" width="9.140625" style="284"/>
    <col min="6383" max="6383" width="13.7109375" style="284" customWidth="1"/>
    <col min="6384" max="6384" width="42.7109375" style="284" bestFit="1" customWidth="1"/>
    <col min="6385" max="6386" width="8.7109375" style="284" customWidth="1"/>
    <col min="6387" max="6391" width="10.7109375" style="284" customWidth="1"/>
    <col min="6392" max="6392" width="3.7109375" style="284" customWidth="1"/>
    <col min="6393" max="6393" width="9.5703125" style="284" bestFit="1" customWidth="1"/>
    <col min="6394" max="6638" width="9.140625" style="284"/>
    <col min="6639" max="6639" width="13.7109375" style="284" customWidth="1"/>
    <col min="6640" max="6640" width="42.7109375" style="284" bestFit="1" customWidth="1"/>
    <col min="6641" max="6642" width="8.7109375" style="284" customWidth="1"/>
    <col min="6643" max="6647" width="10.7109375" style="284" customWidth="1"/>
    <col min="6648" max="6648" width="3.7109375" style="284" customWidth="1"/>
    <col min="6649" max="6649" width="9.5703125" style="284" bestFit="1" customWidth="1"/>
    <col min="6650" max="6894" width="9.140625" style="284"/>
    <col min="6895" max="6895" width="13.7109375" style="284" customWidth="1"/>
    <col min="6896" max="6896" width="42.7109375" style="284" bestFit="1" customWidth="1"/>
    <col min="6897" max="6898" width="8.7109375" style="284" customWidth="1"/>
    <col min="6899" max="6903" width="10.7109375" style="284" customWidth="1"/>
    <col min="6904" max="6904" width="3.7109375" style="284" customWidth="1"/>
    <col min="6905" max="6905" width="9.5703125" style="284" bestFit="1" customWidth="1"/>
    <col min="6906" max="7150" width="9.140625" style="284"/>
    <col min="7151" max="7151" width="13.7109375" style="284" customWidth="1"/>
    <col min="7152" max="7152" width="42.7109375" style="284" bestFit="1" customWidth="1"/>
    <col min="7153" max="7154" width="8.7109375" style="284" customWidth="1"/>
    <col min="7155" max="7159" width="10.7109375" style="284" customWidth="1"/>
    <col min="7160" max="7160" width="3.7109375" style="284" customWidth="1"/>
    <col min="7161" max="7161" width="9.5703125" style="284" bestFit="1" customWidth="1"/>
    <col min="7162" max="7406" width="9.140625" style="284"/>
    <col min="7407" max="7407" width="13.7109375" style="284" customWidth="1"/>
    <col min="7408" max="7408" width="42.7109375" style="284" bestFit="1" customWidth="1"/>
    <col min="7409" max="7410" width="8.7109375" style="284" customWidth="1"/>
    <col min="7411" max="7415" width="10.7109375" style="284" customWidth="1"/>
    <col min="7416" max="7416" width="3.7109375" style="284" customWidth="1"/>
    <col min="7417" max="7417" width="9.5703125" style="284" bestFit="1" customWidth="1"/>
    <col min="7418" max="7662" width="9.140625" style="284"/>
    <col min="7663" max="7663" width="13.7109375" style="284" customWidth="1"/>
    <col min="7664" max="7664" width="42.7109375" style="284" bestFit="1" customWidth="1"/>
    <col min="7665" max="7666" width="8.7109375" style="284" customWidth="1"/>
    <col min="7667" max="7671" width="10.7109375" style="284" customWidth="1"/>
    <col min="7672" max="7672" width="3.7109375" style="284" customWidth="1"/>
    <col min="7673" max="7673" width="9.5703125" style="284" bestFit="1" customWidth="1"/>
    <col min="7674" max="7918" width="9.140625" style="284"/>
    <col min="7919" max="7919" width="13.7109375" style="284" customWidth="1"/>
    <col min="7920" max="7920" width="42.7109375" style="284" bestFit="1" customWidth="1"/>
    <col min="7921" max="7922" width="8.7109375" style="284" customWidth="1"/>
    <col min="7923" max="7927" width="10.7109375" style="284" customWidth="1"/>
    <col min="7928" max="7928" width="3.7109375" style="284" customWidth="1"/>
    <col min="7929" max="7929" width="9.5703125" style="284" bestFit="1" customWidth="1"/>
    <col min="7930" max="8174" width="9.140625" style="284"/>
    <col min="8175" max="8175" width="13.7109375" style="284" customWidth="1"/>
    <col min="8176" max="8176" width="42.7109375" style="284" bestFit="1" customWidth="1"/>
    <col min="8177" max="8178" width="8.7109375" style="284" customWidth="1"/>
    <col min="8179" max="8183" width="10.7109375" style="284" customWidth="1"/>
    <col min="8184" max="8184" width="3.7109375" style="284" customWidth="1"/>
    <col min="8185" max="8185" width="9.5703125" style="284" bestFit="1" customWidth="1"/>
    <col min="8186" max="8430" width="9.140625" style="284"/>
    <col min="8431" max="8431" width="13.7109375" style="284" customWidth="1"/>
    <col min="8432" max="8432" width="42.7109375" style="284" bestFit="1" customWidth="1"/>
    <col min="8433" max="8434" width="8.7109375" style="284" customWidth="1"/>
    <col min="8435" max="8439" width="10.7109375" style="284" customWidth="1"/>
    <col min="8440" max="8440" width="3.7109375" style="284" customWidth="1"/>
    <col min="8441" max="8441" width="9.5703125" style="284" bestFit="1" customWidth="1"/>
    <col min="8442" max="8686" width="9.140625" style="284"/>
    <col min="8687" max="8687" width="13.7109375" style="284" customWidth="1"/>
    <col min="8688" max="8688" width="42.7109375" style="284" bestFit="1" customWidth="1"/>
    <col min="8689" max="8690" width="8.7109375" style="284" customWidth="1"/>
    <col min="8691" max="8695" width="10.7109375" style="284" customWidth="1"/>
    <col min="8696" max="8696" width="3.7109375" style="284" customWidth="1"/>
    <col min="8697" max="8697" width="9.5703125" style="284" bestFit="1" customWidth="1"/>
    <col min="8698" max="8942" width="9.140625" style="284"/>
    <col min="8943" max="8943" width="13.7109375" style="284" customWidth="1"/>
    <col min="8944" max="8944" width="42.7109375" style="284" bestFit="1" customWidth="1"/>
    <col min="8945" max="8946" width="8.7109375" style="284" customWidth="1"/>
    <col min="8947" max="8951" width="10.7109375" style="284" customWidth="1"/>
    <col min="8952" max="8952" width="3.7109375" style="284" customWidth="1"/>
    <col min="8953" max="8953" width="9.5703125" style="284" bestFit="1" customWidth="1"/>
    <col min="8954" max="9198" width="9.140625" style="284"/>
    <col min="9199" max="9199" width="13.7109375" style="284" customWidth="1"/>
    <col min="9200" max="9200" width="42.7109375" style="284" bestFit="1" customWidth="1"/>
    <col min="9201" max="9202" width="8.7109375" style="284" customWidth="1"/>
    <col min="9203" max="9207" width="10.7109375" style="284" customWidth="1"/>
    <col min="9208" max="9208" width="3.7109375" style="284" customWidth="1"/>
    <col min="9209" max="9209" width="9.5703125" style="284" bestFit="1" customWidth="1"/>
    <col min="9210" max="9454" width="9.140625" style="284"/>
    <col min="9455" max="9455" width="13.7109375" style="284" customWidth="1"/>
    <col min="9456" max="9456" width="42.7109375" style="284" bestFit="1" customWidth="1"/>
    <col min="9457" max="9458" width="8.7109375" style="284" customWidth="1"/>
    <col min="9459" max="9463" width="10.7109375" style="284" customWidth="1"/>
    <col min="9464" max="9464" width="3.7109375" style="284" customWidth="1"/>
    <col min="9465" max="9465" width="9.5703125" style="284" bestFit="1" customWidth="1"/>
    <col min="9466" max="9710" width="9.140625" style="284"/>
    <col min="9711" max="9711" width="13.7109375" style="284" customWidth="1"/>
    <col min="9712" max="9712" width="42.7109375" style="284" bestFit="1" customWidth="1"/>
    <col min="9713" max="9714" width="8.7109375" style="284" customWidth="1"/>
    <col min="9715" max="9719" width="10.7109375" style="284" customWidth="1"/>
    <col min="9720" max="9720" width="3.7109375" style="284" customWidth="1"/>
    <col min="9721" max="9721" width="9.5703125" style="284" bestFit="1" customWidth="1"/>
    <col min="9722" max="9966" width="9.140625" style="284"/>
    <col min="9967" max="9967" width="13.7109375" style="284" customWidth="1"/>
    <col min="9968" max="9968" width="42.7109375" style="284" bestFit="1" customWidth="1"/>
    <col min="9969" max="9970" width="8.7109375" style="284" customWidth="1"/>
    <col min="9971" max="9975" width="10.7109375" style="284" customWidth="1"/>
    <col min="9976" max="9976" width="3.7109375" style="284" customWidth="1"/>
    <col min="9977" max="9977" width="9.5703125" style="284" bestFit="1" customWidth="1"/>
    <col min="9978" max="10222" width="9.140625" style="284"/>
    <col min="10223" max="10223" width="13.7109375" style="284" customWidth="1"/>
    <col min="10224" max="10224" width="42.7109375" style="284" bestFit="1" customWidth="1"/>
    <col min="10225" max="10226" width="8.7109375" style="284" customWidth="1"/>
    <col min="10227" max="10231" width="10.7109375" style="284" customWidth="1"/>
    <col min="10232" max="10232" width="3.7109375" style="284" customWidth="1"/>
    <col min="10233" max="10233" width="9.5703125" style="284" bestFit="1" customWidth="1"/>
    <col min="10234" max="10478" width="9.140625" style="284"/>
    <col min="10479" max="10479" width="13.7109375" style="284" customWidth="1"/>
    <col min="10480" max="10480" width="42.7109375" style="284" bestFit="1" customWidth="1"/>
    <col min="10481" max="10482" width="8.7109375" style="284" customWidth="1"/>
    <col min="10483" max="10487" width="10.7109375" style="284" customWidth="1"/>
    <col min="10488" max="10488" width="3.7109375" style="284" customWidth="1"/>
    <col min="10489" max="10489" width="9.5703125" style="284" bestFit="1" customWidth="1"/>
    <col min="10490" max="10734" width="9.140625" style="284"/>
    <col min="10735" max="10735" width="13.7109375" style="284" customWidth="1"/>
    <col min="10736" max="10736" width="42.7109375" style="284" bestFit="1" customWidth="1"/>
    <col min="10737" max="10738" width="8.7109375" style="284" customWidth="1"/>
    <col min="10739" max="10743" width="10.7109375" style="284" customWidth="1"/>
    <col min="10744" max="10744" width="3.7109375" style="284" customWidth="1"/>
    <col min="10745" max="10745" width="9.5703125" style="284" bestFit="1" customWidth="1"/>
    <col min="10746" max="10990" width="9.140625" style="284"/>
    <col min="10991" max="10991" width="13.7109375" style="284" customWidth="1"/>
    <col min="10992" max="10992" width="42.7109375" style="284" bestFit="1" customWidth="1"/>
    <col min="10993" max="10994" width="8.7109375" style="284" customWidth="1"/>
    <col min="10995" max="10999" width="10.7109375" style="284" customWidth="1"/>
    <col min="11000" max="11000" width="3.7109375" style="284" customWidth="1"/>
    <col min="11001" max="11001" width="9.5703125" style="284" bestFit="1" customWidth="1"/>
    <col min="11002" max="11246" width="9.140625" style="284"/>
    <col min="11247" max="11247" width="13.7109375" style="284" customWidth="1"/>
    <col min="11248" max="11248" width="42.7109375" style="284" bestFit="1" customWidth="1"/>
    <col min="11249" max="11250" width="8.7109375" style="284" customWidth="1"/>
    <col min="11251" max="11255" width="10.7109375" style="284" customWidth="1"/>
    <col min="11256" max="11256" width="3.7109375" style="284" customWidth="1"/>
    <col min="11257" max="11257" width="9.5703125" style="284" bestFit="1" customWidth="1"/>
    <col min="11258" max="11502" width="9.140625" style="284"/>
    <col min="11503" max="11503" width="13.7109375" style="284" customWidth="1"/>
    <col min="11504" max="11504" width="42.7109375" style="284" bestFit="1" customWidth="1"/>
    <col min="11505" max="11506" width="8.7109375" style="284" customWidth="1"/>
    <col min="11507" max="11511" width="10.7109375" style="284" customWidth="1"/>
    <col min="11512" max="11512" width="3.7109375" style="284" customWidth="1"/>
    <col min="11513" max="11513" width="9.5703125" style="284" bestFit="1" customWidth="1"/>
    <col min="11514" max="11758" width="9.140625" style="284"/>
    <col min="11759" max="11759" width="13.7109375" style="284" customWidth="1"/>
    <col min="11760" max="11760" width="42.7109375" style="284" bestFit="1" customWidth="1"/>
    <col min="11761" max="11762" width="8.7109375" style="284" customWidth="1"/>
    <col min="11763" max="11767" width="10.7109375" style="284" customWidth="1"/>
    <col min="11768" max="11768" width="3.7109375" style="284" customWidth="1"/>
    <col min="11769" max="11769" width="9.5703125" style="284" bestFit="1" customWidth="1"/>
    <col min="11770" max="12014" width="9.140625" style="284"/>
    <col min="12015" max="12015" width="13.7109375" style="284" customWidth="1"/>
    <col min="12016" max="12016" width="42.7109375" style="284" bestFit="1" customWidth="1"/>
    <col min="12017" max="12018" width="8.7109375" style="284" customWidth="1"/>
    <col min="12019" max="12023" width="10.7109375" style="284" customWidth="1"/>
    <col min="12024" max="12024" width="3.7109375" style="284" customWidth="1"/>
    <col min="12025" max="12025" width="9.5703125" style="284" bestFit="1" customWidth="1"/>
    <col min="12026" max="12270" width="9.140625" style="284"/>
    <col min="12271" max="12271" width="13.7109375" style="284" customWidth="1"/>
    <col min="12272" max="12272" width="42.7109375" style="284" bestFit="1" customWidth="1"/>
    <col min="12273" max="12274" width="8.7109375" style="284" customWidth="1"/>
    <col min="12275" max="12279" width="10.7109375" style="284" customWidth="1"/>
    <col min="12280" max="12280" width="3.7109375" style="284" customWidth="1"/>
    <col min="12281" max="12281" width="9.5703125" style="284" bestFit="1" customWidth="1"/>
    <col min="12282" max="12526" width="9.140625" style="284"/>
    <col min="12527" max="12527" width="13.7109375" style="284" customWidth="1"/>
    <col min="12528" max="12528" width="42.7109375" style="284" bestFit="1" customWidth="1"/>
    <col min="12529" max="12530" width="8.7109375" style="284" customWidth="1"/>
    <col min="12531" max="12535" width="10.7109375" style="284" customWidth="1"/>
    <col min="12536" max="12536" width="3.7109375" style="284" customWidth="1"/>
    <col min="12537" max="12537" width="9.5703125" style="284" bestFit="1" customWidth="1"/>
    <col min="12538" max="12782" width="9.140625" style="284"/>
    <col min="12783" max="12783" width="13.7109375" style="284" customWidth="1"/>
    <col min="12784" max="12784" width="42.7109375" style="284" bestFit="1" customWidth="1"/>
    <col min="12785" max="12786" width="8.7109375" style="284" customWidth="1"/>
    <col min="12787" max="12791" width="10.7109375" style="284" customWidth="1"/>
    <col min="12792" max="12792" width="3.7109375" style="284" customWidth="1"/>
    <col min="12793" max="12793" width="9.5703125" style="284" bestFit="1" customWidth="1"/>
    <col min="12794" max="13038" width="9.140625" style="284"/>
    <col min="13039" max="13039" width="13.7109375" style="284" customWidth="1"/>
    <col min="13040" max="13040" width="42.7109375" style="284" bestFit="1" customWidth="1"/>
    <col min="13041" max="13042" width="8.7109375" style="284" customWidth="1"/>
    <col min="13043" max="13047" width="10.7109375" style="284" customWidth="1"/>
    <col min="13048" max="13048" width="3.7109375" style="284" customWidth="1"/>
    <col min="13049" max="13049" width="9.5703125" style="284" bestFit="1" customWidth="1"/>
    <col min="13050" max="13294" width="9.140625" style="284"/>
    <col min="13295" max="13295" width="13.7109375" style="284" customWidth="1"/>
    <col min="13296" max="13296" width="42.7109375" style="284" bestFit="1" customWidth="1"/>
    <col min="13297" max="13298" width="8.7109375" style="284" customWidth="1"/>
    <col min="13299" max="13303" width="10.7109375" style="284" customWidth="1"/>
    <col min="13304" max="13304" width="3.7109375" style="284" customWidth="1"/>
    <col min="13305" max="13305" width="9.5703125" style="284" bestFit="1" customWidth="1"/>
    <col min="13306" max="13550" width="9.140625" style="284"/>
    <col min="13551" max="13551" width="13.7109375" style="284" customWidth="1"/>
    <col min="13552" max="13552" width="42.7109375" style="284" bestFit="1" customWidth="1"/>
    <col min="13553" max="13554" width="8.7109375" style="284" customWidth="1"/>
    <col min="13555" max="13559" width="10.7109375" style="284" customWidth="1"/>
    <col min="13560" max="13560" width="3.7109375" style="284" customWidth="1"/>
    <col min="13561" max="13561" width="9.5703125" style="284" bestFit="1" customWidth="1"/>
    <col min="13562" max="13806" width="9.140625" style="284"/>
    <col min="13807" max="13807" width="13.7109375" style="284" customWidth="1"/>
    <col min="13808" max="13808" width="42.7109375" style="284" bestFit="1" customWidth="1"/>
    <col min="13809" max="13810" width="8.7109375" style="284" customWidth="1"/>
    <col min="13811" max="13815" width="10.7109375" style="284" customWidth="1"/>
    <col min="13816" max="13816" width="3.7109375" style="284" customWidth="1"/>
    <col min="13817" max="13817" width="9.5703125" style="284" bestFit="1" customWidth="1"/>
    <col min="13818" max="14062" width="9.140625" style="284"/>
    <col min="14063" max="14063" width="13.7109375" style="284" customWidth="1"/>
    <col min="14064" max="14064" width="42.7109375" style="284" bestFit="1" customWidth="1"/>
    <col min="14065" max="14066" width="8.7109375" style="284" customWidth="1"/>
    <col min="14067" max="14071" width="10.7109375" style="284" customWidth="1"/>
    <col min="14072" max="14072" width="3.7109375" style="284" customWidth="1"/>
    <col min="14073" max="14073" width="9.5703125" style="284" bestFit="1" customWidth="1"/>
    <col min="14074" max="14318" width="9.140625" style="284"/>
    <col min="14319" max="14319" width="13.7109375" style="284" customWidth="1"/>
    <col min="14320" max="14320" width="42.7109375" style="284" bestFit="1" customWidth="1"/>
    <col min="14321" max="14322" width="8.7109375" style="284" customWidth="1"/>
    <col min="14323" max="14327" width="10.7109375" style="284" customWidth="1"/>
    <col min="14328" max="14328" width="3.7109375" style="284" customWidth="1"/>
    <col min="14329" max="14329" width="9.5703125" style="284" bestFit="1" customWidth="1"/>
    <col min="14330" max="14574" width="9.140625" style="284"/>
    <col min="14575" max="14575" width="13.7109375" style="284" customWidth="1"/>
    <col min="14576" max="14576" width="42.7109375" style="284" bestFit="1" customWidth="1"/>
    <col min="14577" max="14578" width="8.7109375" style="284" customWidth="1"/>
    <col min="14579" max="14583" width="10.7109375" style="284" customWidth="1"/>
    <col min="14584" max="14584" width="3.7109375" style="284" customWidth="1"/>
    <col min="14585" max="14585" width="9.5703125" style="284" bestFit="1" customWidth="1"/>
    <col min="14586" max="14830" width="9.140625" style="284"/>
    <col min="14831" max="14831" width="13.7109375" style="284" customWidth="1"/>
    <col min="14832" max="14832" width="42.7109375" style="284" bestFit="1" customWidth="1"/>
    <col min="14833" max="14834" width="8.7109375" style="284" customWidth="1"/>
    <col min="14835" max="14839" width="10.7109375" style="284" customWidth="1"/>
    <col min="14840" max="14840" width="3.7109375" style="284" customWidth="1"/>
    <col min="14841" max="14841" width="9.5703125" style="284" bestFit="1" customWidth="1"/>
    <col min="14842" max="15086" width="9.140625" style="284"/>
    <col min="15087" max="15087" width="13.7109375" style="284" customWidth="1"/>
    <col min="15088" max="15088" width="42.7109375" style="284" bestFit="1" customWidth="1"/>
    <col min="15089" max="15090" width="8.7109375" style="284" customWidth="1"/>
    <col min="15091" max="15095" width="10.7109375" style="284" customWidth="1"/>
    <col min="15096" max="15096" width="3.7109375" style="284" customWidth="1"/>
    <col min="15097" max="15097" width="9.5703125" style="284" bestFit="1" customWidth="1"/>
    <col min="15098" max="15342" width="9.140625" style="284"/>
    <col min="15343" max="15343" width="13.7109375" style="284" customWidth="1"/>
    <col min="15344" max="15344" width="42.7109375" style="284" bestFit="1" customWidth="1"/>
    <col min="15345" max="15346" width="8.7109375" style="284" customWidth="1"/>
    <col min="15347" max="15351" width="10.7109375" style="284" customWidth="1"/>
    <col min="15352" max="15352" width="3.7109375" style="284" customWidth="1"/>
    <col min="15353" max="15353" width="9.5703125" style="284" bestFit="1" customWidth="1"/>
    <col min="15354" max="15598" width="9.140625" style="284"/>
    <col min="15599" max="15599" width="13.7109375" style="284" customWidth="1"/>
    <col min="15600" max="15600" width="42.7109375" style="284" bestFit="1" customWidth="1"/>
    <col min="15601" max="15602" width="8.7109375" style="284" customWidth="1"/>
    <col min="15603" max="15607" width="10.7109375" style="284" customWidth="1"/>
    <col min="15608" max="15608" width="3.7109375" style="284" customWidth="1"/>
    <col min="15609" max="15609" width="9.5703125" style="284" bestFit="1" customWidth="1"/>
    <col min="15610" max="15854" width="9.140625" style="284"/>
    <col min="15855" max="15855" width="13.7109375" style="284" customWidth="1"/>
    <col min="15856" max="15856" width="42.7109375" style="284" bestFit="1" customWidth="1"/>
    <col min="15857" max="15858" width="8.7109375" style="284" customWidth="1"/>
    <col min="15859" max="15863" width="10.7109375" style="284" customWidth="1"/>
    <col min="15864" max="15864" width="3.7109375" style="284" customWidth="1"/>
    <col min="15865" max="15865" width="9.5703125" style="284" bestFit="1" customWidth="1"/>
    <col min="15866" max="16110" width="9.140625" style="284"/>
    <col min="16111" max="16111" width="13.7109375" style="284" customWidth="1"/>
    <col min="16112" max="16112" width="42.7109375" style="284" bestFit="1" customWidth="1"/>
    <col min="16113" max="16114" width="8.7109375" style="284" customWidth="1"/>
    <col min="16115" max="16119" width="10.7109375" style="284" customWidth="1"/>
    <col min="16120" max="16120" width="3.7109375" style="284" customWidth="1"/>
    <col min="16121" max="16121" width="9.5703125" style="284" bestFit="1" customWidth="1"/>
    <col min="16122" max="16384" width="9.140625" style="284"/>
  </cols>
  <sheetData>
    <row r="1" spans="2:12" ht="15.75" thickBot="1" x14ac:dyDescent="0.3">
      <c r="C1" s="3"/>
      <c r="D1" s="4"/>
    </row>
    <row r="2" spans="2:12" x14ac:dyDescent="0.25">
      <c r="B2" s="364" t="s">
        <v>189</v>
      </c>
      <c r="C2" s="366" t="s">
        <v>293</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2" ht="15.75" thickBot="1" x14ac:dyDescent="0.3">
      <c r="C17" s="8"/>
      <c r="H17" s="11"/>
      <c r="I17" s="12"/>
    </row>
    <row r="18" spans="2:12" ht="15.75" thickBot="1" x14ac:dyDescent="0.3"/>
    <row r="19" spans="2:12" s="18" customFormat="1" ht="12.75" x14ac:dyDescent="0.2">
      <c r="B19" s="13" t="s">
        <v>2</v>
      </c>
      <c r="C19" s="14" t="s">
        <v>3</v>
      </c>
      <c r="D19" s="14" t="s">
        <v>4</v>
      </c>
      <c r="E19" s="15" t="s">
        <v>5</v>
      </c>
      <c r="F19" s="16" t="s">
        <v>6</v>
      </c>
      <c r="G19" s="16" t="s">
        <v>6</v>
      </c>
      <c r="H19" s="17" t="s">
        <v>6</v>
      </c>
      <c r="I19" s="15" t="s">
        <v>7</v>
      </c>
      <c r="J19" s="15" t="s">
        <v>8</v>
      </c>
    </row>
    <row r="20" spans="2:12" s="18" customFormat="1" ht="33" thickBot="1" x14ac:dyDescent="0.25">
      <c r="B20" s="19" t="s">
        <v>9</v>
      </c>
      <c r="C20" s="20"/>
      <c r="D20" s="20"/>
      <c r="E20" s="21"/>
      <c r="F20" s="22" t="s">
        <v>10</v>
      </c>
      <c r="G20" s="22" t="s">
        <v>11</v>
      </c>
      <c r="H20" s="23" t="s">
        <v>12</v>
      </c>
      <c r="I20" s="21"/>
      <c r="J20" s="21"/>
    </row>
    <row r="21" spans="2:12" s="18" customFormat="1" ht="13.5" thickBot="1" x14ac:dyDescent="0.25">
      <c r="B21" s="24"/>
      <c r="C21" s="25" t="s">
        <v>13</v>
      </c>
      <c r="D21" s="26"/>
      <c r="E21" s="27"/>
      <c r="F21" s="28"/>
      <c r="G21" s="28"/>
      <c r="H21" s="27"/>
      <c r="I21" s="27"/>
      <c r="J21" s="29"/>
    </row>
    <row r="22" spans="2:12" s="119" customFormat="1" x14ac:dyDescent="0.25">
      <c r="B22" s="30"/>
      <c r="C22" s="114"/>
      <c r="D22" s="115"/>
      <c r="E22" s="116"/>
      <c r="F22" s="31"/>
      <c r="G22" s="31"/>
      <c r="H22" s="116"/>
      <c r="I22" s="32"/>
      <c r="J22" s="33"/>
    </row>
    <row r="23" spans="2:12" s="126" customFormat="1" x14ac:dyDescent="0.25">
      <c r="B23" s="34"/>
      <c r="C23" s="121"/>
      <c r="D23" s="35"/>
      <c r="E23" s="123"/>
      <c r="F23" s="36"/>
      <c r="G23" s="36"/>
      <c r="H23" s="123"/>
      <c r="I23" s="37"/>
      <c r="J23" s="38"/>
      <c r="L23" s="39"/>
    </row>
    <row r="24" spans="2:12" x14ac:dyDescent="0.25">
      <c r="B24" s="34"/>
      <c r="C24" s="128"/>
      <c r="D24" s="41"/>
      <c r="E24" s="130"/>
      <c r="F24" s="42"/>
      <c r="G24" s="42"/>
      <c r="H24" s="130"/>
      <c r="I24" s="43"/>
      <c r="J24" s="44"/>
      <c r="L24" s="45"/>
    </row>
    <row r="25" spans="2:12" x14ac:dyDescent="0.25">
      <c r="B25" s="34"/>
      <c r="C25" s="46"/>
      <c r="D25" s="41"/>
      <c r="E25" s="47"/>
      <c r="F25" s="48"/>
      <c r="G25" s="48"/>
      <c r="H25" s="47"/>
      <c r="I25" s="43"/>
      <c r="J25" s="44"/>
      <c r="L25" s="45"/>
    </row>
    <row r="26" spans="2:12" ht="15.75" thickBot="1" x14ac:dyDescent="0.3">
      <c r="B26" s="49"/>
      <c r="C26" s="50"/>
      <c r="D26" s="51"/>
      <c r="E26" s="52"/>
      <c r="F26" s="53"/>
      <c r="G26" s="53"/>
      <c r="H26" s="52"/>
      <c r="I26" s="52"/>
      <c r="J26" s="54"/>
    </row>
    <row r="27" spans="2:12" ht="15.75" thickBot="1" x14ac:dyDescent="0.3">
      <c r="B27" s="55"/>
      <c r="C27" s="56" t="s">
        <v>14</v>
      </c>
      <c r="D27" s="57"/>
      <c r="E27" s="58"/>
      <c r="F27" s="59"/>
      <c r="G27" s="59"/>
      <c r="H27" s="58"/>
      <c r="I27" s="60" t="s">
        <v>15</v>
      </c>
      <c r="J27" s="12">
        <f>SUM(J22:J26)</f>
        <v>0</v>
      </c>
    </row>
    <row r="28" spans="2:12" ht="15.75" thickBot="1" x14ac:dyDescent="0.3">
      <c r="B28" s="55"/>
      <c r="C28" s="50"/>
      <c r="D28" s="61"/>
      <c r="E28" s="62"/>
      <c r="F28" s="63"/>
      <c r="G28" s="63"/>
      <c r="H28" s="62"/>
      <c r="I28" s="62"/>
      <c r="J28" s="64"/>
    </row>
    <row r="29" spans="2:12" ht="15.75" thickBot="1" x14ac:dyDescent="0.3">
      <c r="B29" s="65"/>
      <c r="C29" s="25" t="s">
        <v>16</v>
      </c>
      <c r="D29" s="61"/>
      <c r="E29" s="62"/>
      <c r="F29" s="63"/>
      <c r="G29" s="63"/>
      <c r="H29" s="62"/>
      <c r="I29" s="62"/>
      <c r="J29" s="64"/>
    </row>
    <row r="30" spans="2:12" s="282" customFormat="1" x14ac:dyDescent="0.25">
      <c r="B30" s="66"/>
      <c r="C30" s="67"/>
      <c r="D30" s="68"/>
      <c r="E30" s="69"/>
      <c r="F30" s="70"/>
      <c r="G30" s="70"/>
      <c r="H30" s="69"/>
      <c r="I30" s="69"/>
      <c r="J30" s="71"/>
    </row>
    <row r="31" spans="2:12" s="282" customFormat="1" x14ac:dyDescent="0.25">
      <c r="B31" s="73"/>
      <c r="C31" s="74"/>
      <c r="D31" s="75"/>
      <c r="E31" s="76"/>
      <c r="F31" s="77"/>
      <c r="G31" s="77"/>
      <c r="H31" s="76"/>
      <c r="I31" s="37"/>
      <c r="J31" s="38"/>
    </row>
    <row r="32" spans="2:12" s="282" customFormat="1" x14ac:dyDescent="0.25">
      <c r="B32" s="73"/>
      <c r="C32" s="74"/>
      <c r="D32" s="75"/>
      <c r="E32" s="76"/>
      <c r="F32" s="77"/>
      <c r="G32" s="77"/>
      <c r="H32" s="76"/>
      <c r="I32" s="37"/>
      <c r="J32" s="38"/>
    </row>
    <row r="33" spans="2:15" s="282" customFormat="1" x14ac:dyDescent="0.25">
      <c r="B33" s="73"/>
      <c r="C33" s="74"/>
      <c r="D33" s="75"/>
      <c r="E33" s="76"/>
      <c r="F33" s="77"/>
      <c r="G33" s="77"/>
      <c r="H33" s="76"/>
      <c r="I33" s="76"/>
      <c r="J33" s="38"/>
    </row>
    <row r="34" spans="2:15" s="282" customFormat="1" x14ac:dyDescent="0.25">
      <c r="B34" s="73"/>
      <c r="C34" s="74"/>
      <c r="D34" s="75"/>
      <c r="E34" s="76"/>
      <c r="F34" s="77"/>
      <c r="G34" s="77"/>
      <c r="H34" s="76"/>
      <c r="I34" s="37"/>
      <c r="J34" s="38"/>
    </row>
    <row r="35" spans="2:15" s="282" customFormat="1" x14ac:dyDescent="0.25">
      <c r="B35" s="73"/>
      <c r="C35" s="74"/>
      <c r="D35" s="75"/>
      <c r="E35" s="76"/>
      <c r="F35" s="77"/>
      <c r="G35" s="77"/>
      <c r="H35" s="76"/>
      <c r="I35" s="37"/>
      <c r="J35" s="38"/>
    </row>
    <row r="36" spans="2:15" x14ac:dyDescent="0.25">
      <c r="B36" s="34"/>
      <c r="C36" s="46"/>
      <c r="D36" s="78"/>
      <c r="E36" s="47"/>
      <c r="F36" s="48"/>
      <c r="G36" s="48"/>
      <c r="H36" s="47"/>
      <c r="I36" s="47"/>
      <c r="J36" s="44"/>
    </row>
    <row r="37" spans="2:15" ht="15.75" thickBot="1" x14ac:dyDescent="0.3">
      <c r="B37" s="49"/>
      <c r="C37" s="50"/>
      <c r="D37" s="79"/>
      <c r="E37" s="80"/>
      <c r="F37" s="81"/>
      <c r="G37" s="81"/>
      <c r="H37" s="80"/>
      <c r="I37" s="43"/>
      <c r="J37" s="82"/>
      <c r="L37" s="45"/>
    </row>
    <row r="38" spans="2:15" ht="15.75" thickBot="1" x14ac:dyDescent="0.3">
      <c r="B38" s="55"/>
      <c r="C38" s="56" t="s">
        <v>17</v>
      </c>
      <c r="D38" s="57"/>
      <c r="E38" s="58"/>
      <c r="F38" s="59"/>
      <c r="G38" s="59"/>
      <c r="H38" s="58"/>
      <c r="I38" s="60" t="s">
        <v>15</v>
      </c>
      <c r="J38" s="12">
        <f>SUM(J30:J37)</f>
        <v>0</v>
      </c>
    </row>
    <row r="39" spans="2:15" ht="15.75" thickBot="1" x14ac:dyDescent="0.3">
      <c r="B39" s="55"/>
      <c r="C39" s="50"/>
      <c r="D39" s="61"/>
      <c r="E39" s="62"/>
      <c r="F39" s="63"/>
      <c r="G39" s="63"/>
      <c r="H39" s="62"/>
      <c r="I39" s="62"/>
      <c r="J39" s="64"/>
    </row>
    <row r="40" spans="2:15" ht="15.75" thickBot="1" x14ac:dyDescent="0.3">
      <c r="B40" s="65"/>
      <c r="C40" s="25" t="s">
        <v>18</v>
      </c>
      <c r="D40" s="61"/>
      <c r="E40" s="62"/>
      <c r="F40" s="63"/>
      <c r="G40" s="63"/>
      <c r="H40" s="62"/>
      <c r="I40" s="62"/>
      <c r="J40" s="64"/>
    </row>
    <row r="41" spans="2:15"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2</v>
      </c>
      <c r="F41" s="236">
        <f>'ANAS 2015'!E3</f>
        <v>42.68</v>
      </c>
      <c r="G41" s="236">
        <v>9.0500000000000007</v>
      </c>
      <c r="H41" s="235">
        <f>F41-G41+G41/4</f>
        <v>35.892499999999998</v>
      </c>
      <c r="I41" s="237">
        <f t="shared" ref="I41:I52" si="0">E41/$I$15</f>
        <v>2</v>
      </c>
      <c r="J41" s="238">
        <f t="shared" ref="J41:J52" si="1">I41*H41</f>
        <v>71.784999999999997</v>
      </c>
      <c r="L41" s="45"/>
      <c r="O41" s="45"/>
    </row>
    <row r="42" spans="2:15"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0.42*E41</f>
        <v>0.84</v>
      </c>
      <c r="F42" s="241">
        <f>'ANAS 2015'!E9</f>
        <v>71.98</v>
      </c>
      <c r="G42" s="241">
        <f>'ANAS 2015'!E10</f>
        <v>15.26</v>
      </c>
      <c r="H42" s="240">
        <f>F42-G42+G42/4</f>
        <v>60.535000000000004</v>
      </c>
      <c r="I42" s="242">
        <f t="shared" si="0"/>
        <v>0.84</v>
      </c>
      <c r="J42" s="243">
        <f t="shared" si="1"/>
        <v>50.849400000000003</v>
      </c>
      <c r="L42" s="45"/>
      <c r="O42" s="45"/>
    </row>
    <row r="43" spans="2:15"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85">
        <f>E44+E41+6-1</f>
        <v>21</v>
      </c>
      <c r="F43" s="246" t="s">
        <v>20</v>
      </c>
      <c r="G43" s="246" t="s">
        <v>20</v>
      </c>
      <c r="H43" s="245">
        <f>'ANAS 2015'!E20</f>
        <v>0.85</v>
      </c>
      <c r="I43" s="242">
        <f t="shared" si="0"/>
        <v>21</v>
      </c>
      <c r="J43" s="243">
        <f t="shared" si="1"/>
        <v>17.849999999999998</v>
      </c>
      <c r="L43" s="45"/>
      <c r="O43" s="45"/>
    </row>
    <row r="44" spans="2:15"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14</v>
      </c>
      <c r="F44" s="241">
        <f>'ANAS 2015'!E5</f>
        <v>43.06</v>
      </c>
      <c r="G44" s="241">
        <f>'ANAS 2015'!E6</f>
        <v>9.1300000000000008</v>
      </c>
      <c r="H44" s="240">
        <f>F44-G44+G44/4</f>
        <v>36.212499999999999</v>
      </c>
      <c r="I44" s="242">
        <f t="shared" si="0"/>
        <v>14</v>
      </c>
      <c r="J44" s="243">
        <f t="shared" si="1"/>
        <v>506.97499999999997</v>
      </c>
      <c r="L44" s="45"/>
      <c r="O44" s="45"/>
    </row>
    <row r="45" spans="2:15"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1.215*6</f>
        <v>7.2900000000000009</v>
      </c>
      <c r="F45" s="241">
        <f>'ANAS 2015'!E11</f>
        <v>73.5</v>
      </c>
      <c r="G45" s="241">
        <f>'ANAS 2015'!E12</f>
        <v>15.59</v>
      </c>
      <c r="H45" s="240">
        <f>F45-G45+G45/4</f>
        <v>61.807499999999997</v>
      </c>
      <c r="I45" s="242">
        <f t="shared" si="0"/>
        <v>7.2900000000000009</v>
      </c>
      <c r="J45" s="243">
        <f t="shared" si="1"/>
        <v>450.57667500000002</v>
      </c>
      <c r="L45" s="45"/>
      <c r="O45" s="45"/>
    </row>
    <row r="46" spans="2:15"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0.315*3</f>
        <v>0.94500000000000006</v>
      </c>
      <c r="F46" s="241">
        <f>'ANAS 2015'!E9</f>
        <v>71.98</v>
      </c>
      <c r="G46" s="241">
        <f>'ANAS 2015'!E10</f>
        <v>15.26</v>
      </c>
      <c r="H46" s="240">
        <f>F46-G46+G46/4</f>
        <v>60.535000000000004</v>
      </c>
      <c r="I46" s="242">
        <f t="shared" si="0"/>
        <v>0.94500000000000006</v>
      </c>
      <c r="J46" s="243">
        <f t="shared" si="1"/>
        <v>57.20557500000001</v>
      </c>
      <c r="L46" s="45"/>
      <c r="O46" s="45"/>
    </row>
    <row r="47" spans="2:15"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81">
        <f>CEILING((108+36+96+96+96+2000)/12,1)</f>
        <v>203</v>
      </c>
      <c r="F47" s="246" t="s">
        <v>20</v>
      </c>
      <c r="G47" s="246" t="s">
        <v>20</v>
      </c>
      <c r="H47" s="240">
        <f>'ANAS 2015'!E18</f>
        <v>0.4</v>
      </c>
      <c r="I47" s="242">
        <f t="shared" si="0"/>
        <v>203</v>
      </c>
      <c r="J47" s="243">
        <f t="shared" si="1"/>
        <v>81.2</v>
      </c>
      <c r="L47" s="45"/>
      <c r="O47" s="45">
        <f>CEILING((108+36+96+2000+96+96)/12,1)</f>
        <v>203</v>
      </c>
    </row>
    <row r="48" spans="2:15"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81">
        <f>1*E41+2*6+1*E44</f>
        <v>28</v>
      </c>
      <c r="F48" s="246" t="s">
        <v>20</v>
      </c>
      <c r="G48" s="246" t="s">
        <v>20</v>
      </c>
      <c r="H48" s="240">
        <f>'ANAS 2015'!E19</f>
        <v>0.25</v>
      </c>
      <c r="I48" s="242">
        <f t="shared" si="0"/>
        <v>28</v>
      </c>
      <c r="J48" s="243">
        <f t="shared" si="1"/>
        <v>7</v>
      </c>
      <c r="L48" s="45"/>
      <c r="O48" s="45"/>
    </row>
    <row r="49" spans="2:15"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81">
        <v>2</v>
      </c>
      <c r="F49" s="246" t="s">
        <v>20</v>
      </c>
      <c r="G49" s="246" t="s">
        <v>20</v>
      </c>
      <c r="H49" s="240">
        <f>'ANALISI DI MERCATO'!H5</f>
        <v>37.774421333333336</v>
      </c>
      <c r="I49" s="242">
        <f t="shared" si="0"/>
        <v>2</v>
      </c>
      <c r="J49" s="243">
        <f t="shared" si="1"/>
        <v>75.548842666666673</v>
      </c>
      <c r="L49" s="45"/>
      <c r="O49" s="45"/>
    </row>
    <row r="50" spans="2:15" ht="63.75" x14ac:dyDescent="0.25">
      <c r="B50" s="224" t="str">
        <f>'ANALISI DI MERCATO'!B3</f>
        <v>BSIC-AM001</v>
      </c>
      <c r="C50" s="232"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239" t="str">
        <f>'ANALISI DI MERCATO'!D3</f>
        <v>giorno</v>
      </c>
      <c r="E50" s="240">
        <v>0</v>
      </c>
      <c r="F50" s="246" t="s">
        <v>20</v>
      </c>
      <c r="G50" s="246" t="s">
        <v>20</v>
      </c>
      <c r="H50" s="240">
        <f>'ANALISI DI MERCATO'!H3</f>
        <v>46.830839999999995</v>
      </c>
      <c r="I50" s="242">
        <f t="shared" si="0"/>
        <v>0</v>
      </c>
      <c r="J50" s="243">
        <f t="shared" si="1"/>
        <v>0</v>
      </c>
      <c r="L50" s="45"/>
    </row>
    <row r="51" spans="2:15" ht="76.5" x14ac:dyDescent="0.25">
      <c r="B51" s="247" t="str">
        <f>' CPT 2012 agg.2014'!B3</f>
        <v>S.1.01.1.9.c</v>
      </c>
      <c r="C51"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1" s="239" t="str">
        <f>' CPT 2012 agg.2014'!D3</f>
        <v xml:space="preserve">cad </v>
      </c>
      <c r="E51" s="240">
        <v>0</v>
      </c>
      <c r="F51" s="241">
        <f>' CPT 2012 agg.2014'!E3</f>
        <v>2.16</v>
      </c>
      <c r="G51" s="241" t="s">
        <v>20</v>
      </c>
      <c r="H51" s="240">
        <f>F51/4</f>
        <v>0.54</v>
      </c>
      <c r="I51" s="242">
        <f t="shared" si="0"/>
        <v>0</v>
      </c>
      <c r="J51" s="243">
        <f t="shared" si="1"/>
        <v>0</v>
      </c>
      <c r="L51" s="45"/>
    </row>
    <row r="52" spans="2:15" ht="90" thickBot="1" x14ac:dyDescent="0.3">
      <c r="B52" s="247" t="str">
        <f>' CPT 2012 agg.2014'!B4</f>
        <v>S.1.01.1.9.e</v>
      </c>
      <c r="C52"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2" s="239" t="str">
        <f>' CPT 2012 agg.2014'!D4</f>
        <v xml:space="preserve">cad </v>
      </c>
      <c r="E52" s="240">
        <v>0</v>
      </c>
      <c r="F52" s="241" t="s">
        <v>20</v>
      </c>
      <c r="G52" s="241" t="s">
        <v>20</v>
      </c>
      <c r="H52" s="240">
        <f>' CPT 2012 agg.2014'!E4</f>
        <v>2.38</v>
      </c>
      <c r="I52" s="242">
        <f t="shared" si="0"/>
        <v>0</v>
      </c>
      <c r="J52" s="243">
        <f t="shared" si="1"/>
        <v>0</v>
      </c>
      <c r="L52" s="45"/>
    </row>
    <row r="53" spans="2:15" ht="15.75" thickBot="1" x14ac:dyDescent="0.3">
      <c r="B53" s="55"/>
      <c r="C53" s="56" t="s">
        <v>22</v>
      </c>
      <c r="D53" s="57"/>
      <c r="E53" s="58"/>
      <c r="F53" s="59"/>
      <c r="G53" s="59"/>
      <c r="H53" s="58"/>
      <c r="I53" s="60" t="s">
        <v>15</v>
      </c>
      <c r="J53" s="12">
        <f>SUM(J41:J52)</f>
        <v>1318.9904926666666</v>
      </c>
    </row>
    <row r="54" spans="2:15" ht="15.75" thickBot="1" x14ac:dyDescent="0.3">
      <c r="C54" s="87"/>
      <c r="D54" s="88"/>
      <c r="E54" s="89"/>
      <c r="F54" s="89"/>
      <c r="G54" s="89"/>
      <c r="H54" s="89"/>
      <c r="I54" s="90"/>
      <c r="J54" s="90"/>
    </row>
    <row r="55" spans="2:15" ht="15.75" thickBot="1" x14ac:dyDescent="0.3">
      <c r="C55" s="91"/>
      <c r="D55" s="91"/>
      <c r="E55" s="91"/>
      <c r="F55" s="91"/>
      <c r="G55" s="91"/>
      <c r="H55" s="91" t="s">
        <v>23</v>
      </c>
      <c r="I55" s="92" t="s">
        <v>24</v>
      </c>
      <c r="J55" s="12">
        <f>J53+J38+J27</f>
        <v>1318.9904926666666</v>
      </c>
      <c r="L55" s="45"/>
    </row>
    <row r="57" spans="2:15" x14ac:dyDescent="0.25">
      <c r="B57" s="155" t="s">
        <v>25</v>
      </c>
      <c r="C57" s="156"/>
      <c r="D57" s="157"/>
      <c r="E57" s="1"/>
      <c r="F57" s="1"/>
      <c r="G57" s="1"/>
      <c r="H57" s="1"/>
      <c r="I57" s="1"/>
      <c r="J57" s="1"/>
    </row>
    <row r="58" spans="2:15" ht="15" customHeight="1" x14ac:dyDescent="0.25">
      <c r="B58" s="158" t="s">
        <v>26</v>
      </c>
      <c r="C58" s="375" t="s">
        <v>268</v>
      </c>
      <c r="D58" s="375"/>
      <c r="E58" s="375"/>
      <c r="F58" s="375"/>
      <c r="G58" s="375"/>
      <c r="H58" s="375"/>
      <c r="I58" s="375"/>
      <c r="J58" s="375"/>
    </row>
    <row r="59" spans="2:15" x14ac:dyDescent="0.25">
      <c r="B59" s="158" t="s">
        <v>27</v>
      </c>
      <c r="C59" s="375" t="s">
        <v>269</v>
      </c>
      <c r="D59" s="375"/>
      <c r="E59" s="375"/>
      <c r="F59" s="375"/>
      <c r="G59" s="375"/>
      <c r="H59" s="375"/>
      <c r="I59" s="375"/>
      <c r="J59" s="375"/>
    </row>
    <row r="60" spans="2:15" ht="30" customHeight="1" x14ac:dyDescent="0.25">
      <c r="B60" s="158" t="s">
        <v>28</v>
      </c>
      <c r="C60" s="375" t="s">
        <v>160</v>
      </c>
      <c r="D60" s="375"/>
      <c r="E60" s="375"/>
      <c r="F60" s="375"/>
      <c r="G60" s="375"/>
      <c r="H60" s="375"/>
      <c r="I60" s="375"/>
      <c r="J60" s="375"/>
    </row>
    <row r="61" spans="2:15" x14ac:dyDescent="0.25">
      <c r="C61" s="93"/>
    </row>
  </sheetData>
  <mergeCells count="5">
    <mergeCell ref="B2:B3"/>
    <mergeCell ref="C2:F13"/>
    <mergeCell ref="C58:J58"/>
    <mergeCell ref="C59:J59"/>
    <mergeCell ref="C60:J60"/>
  </mergeCells>
  <pageMargins left="0.7" right="0.7" top="0.75" bottom="0.75" header="0.3" footer="0.3"/>
  <pageSetup paperSize="9" scale="52" orientation="portrait" r:id="rId1"/>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6"/>
  <sheetViews>
    <sheetView zoomScale="85" zoomScaleNormal="85" workbookViewId="0">
      <pane ySplit="2" topLeftCell="A3" activePane="bottomLeft" state="frozen"/>
      <selection activeCell="AB21" sqref="AB21:AF21"/>
      <selection pane="bottomLeft" activeCell="AB21" sqref="AB21:AF21"/>
    </sheetView>
  </sheetViews>
  <sheetFormatPr defaultRowHeight="15" x14ac:dyDescent="0.25"/>
  <cols>
    <col min="1" max="1" width="3.7109375" style="184" customWidth="1"/>
    <col min="2" max="2" width="13.7109375" customWidth="1"/>
    <col min="3" max="3" width="80.7109375" customWidth="1"/>
    <col min="4" max="4" width="10.7109375" customWidth="1"/>
    <col min="5" max="5" width="10.7109375" style="187" customWidth="1"/>
    <col min="6" max="6" width="8.7109375" style="184" customWidth="1"/>
    <col min="7" max="7" width="15.7109375" customWidth="1"/>
    <col min="8" max="8" width="10.7109375" style="170" customWidth="1"/>
    <col min="9" max="9" width="12.7109375" bestFit="1" customWidth="1"/>
  </cols>
  <sheetData>
    <row r="1" spans="2:9" s="184" customFormat="1" ht="15.75" thickBot="1" x14ac:dyDescent="0.3">
      <c r="E1" s="187"/>
      <c r="G1" s="184" t="s">
        <v>97</v>
      </c>
      <c r="H1" s="170"/>
    </row>
    <row r="2" spans="2:9" s="184" customFormat="1" ht="15.75" thickBot="1" x14ac:dyDescent="0.3">
      <c r="B2" s="189" t="s">
        <v>96</v>
      </c>
      <c r="C2" s="189" t="s">
        <v>40</v>
      </c>
      <c r="D2" s="189" t="s">
        <v>4</v>
      </c>
      <c r="E2" s="190" t="s">
        <v>6</v>
      </c>
      <c r="F2" s="189" t="s">
        <v>98</v>
      </c>
      <c r="G2" s="189">
        <v>2014</v>
      </c>
      <c r="H2" s="191" t="s">
        <v>6</v>
      </c>
      <c r="I2" s="192"/>
    </row>
    <row r="3" spans="2:9" ht="90" x14ac:dyDescent="0.25">
      <c r="B3" s="178" t="s">
        <v>100</v>
      </c>
      <c r="C3" s="101" t="str">
        <f>'BSIC-AM001'!H3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3" t="s">
        <v>21</v>
      </c>
      <c r="E3" s="187">
        <f>'BSIC-AM001'!Q48</f>
        <v>41.37</v>
      </c>
      <c r="F3" s="184">
        <v>2007</v>
      </c>
      <c r="G3">
        <v>1.1319999999999999</v>
      </c>
      <c r="H3" s="188">
        <f>E3*G3</f>
        <v>46.830839999999995</v>
      </c>
      <c r="I3" s="178" t="s">
        <v>103</v>
      </c>
    </row>
    <row r="4" spans="2:9" ht="120" x14ac:dyDescent="0.25">
      <c r="B4" s="193" t="s">
        <v>101</v>
      </c>
      <c r="C4" s="194" t="str">
        <f>'BSIC-AM002'!H3</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 s="195" t="s">
        <v>19</v>
      </c>
      <c r="E4" s="196">
        <f>'BSIC-AM002'!Q48</f>
        <v>64.976666666666674</v>
      </c>
      <c r="F4" s="195">
        <v>2010</v>
      </c>
      <c r="G4" s="195">
        <v>1.0720000000000001</v>
      </c>
      <c r="H4" s="197">
        <f t="shared" ref="H4:H5" si="0">E4*G4</f>
        <v>69.654986666666673</v>
      </c>
      <c r="I4" s="193" t="s">
        <v>103</v>
      </c>
    </row>
    <row r="5" spans="2:9" ht="30" x14ac:dyDescent="0.25">
      <c r="B5" s="193" t="s">
        <v>102</v>
      </c>
      <c r="C5" s="194" t="str">
        <f>'BSIC-AM003'!H3</f>
        <v>Pannello 90x90 fondo nero - 8 fari a led diam. 200 certificato, compreso di Cavalletto verticale e batterie (durata 8 ore). Compenso giornaliero.</v>
      </c>
      <c r="D5" s="195" t="s">
        <v>21</v>
      </c>
      <c r="E5" s="196">
        <f>'BSIC-AM003'!Q48</f>
        <v>35.237333333333332</v>
      </c>
      <c r="F5" s="195">
        <v>2010</v>
      </c>
      <c r="G5" s="195">
        <v>1.0720000000000001</v>
      </c>
      <c r="H5" s="197">
        <f t="shared" si="0"/>
        <v>37.774421333333336</v>
      </c>
      <c r="I5" s="193" t="s">
        <v>103</v>
      </c>
    </row>
    <row r="6" spans="2:9" x14ac:dyDescent="0.25">
      <c r="H6" s="188"/>
    </row>
  </sheetData>
  <hyperlinks>
    <hyperlink ref="B3" location="'BSIC-AM001'!A1" display="BSIC-AM001"/>
    <hyperlink ref="B4" location="'BSIC-AM002'!A1" display="BSIC-AM002"/>
    <hyperlink ref="B5" location="'BSIC-AM003'!A1" display="BSIC-AM003"/>
    <hyperlink ref="I3" r:id="rId1"/>
    <hyperlink ref="I4" r:id="rId2"/>
    <hyperlink ref="I5" r:id="rId3"/>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N53"/>
  <sheetViews>
    <sheetView view="pageBreakPreview" topLeftCell="A43" zoomScale="85" zoomScaleNormal="85" zoomScaleSheetLayoutView="85" workbookViewId="0">
      <selection activeCell="C43" sqref="C43"/>
    </sheetView>
  </sheetViews>
  <sheetFormatPr defaultRowHeight="15" x14ac:dyDescent="0.25"/>
  <cols>
    <col min="1" max="1" width="3.7109375" style="284" customWidth="1"/>
    <col min="2" max="2" width="15.7109375" style="284" customWidth="1"/>
    <col min="3" max="3" width="80.7109375" style="284" customWidth="1"/>
    <col min="4" max="4" width="8.7109375" style="6" customWidth="1"/>
    <col min="5" max="5" width="9.85546875" style="112" customWidth="1"/>
    <col min="6" max="9" width="10.7109375" style="112" customWidth="1"/>
    <col min="10" max="10" width="3.7109375" style="284" customWidth="1"/>
    <col min="11" max="257" width="9.140625" style="284"/>
    <col min="258" max="258" width="13.7109375" style="284" customWidth="1"/>
    <col min="259" max="259" width="42.7109375" style="284" bestFit="1" customWidth="1"/>
    <col min="260" max="260" width="8.7109375" style="284" customWidth="1"/>
    <col min="261" max="261" width="9.85546875" style="284" customWidth="1"/>
    <col min="262" max="265" width="10.7109375" style="284" customWidth="1"/>
    <col min="266" max="266" width="3.7109375" style="284" customWidth="1"/>
    <col min="267" max="513" width="9.140625" style="284"/>
    <col min="514" max="514" width="13.7109375" style="284" customWidth="1"/>
    <col min="515" max="515" width="42.7109375" style="284" bestFit="1" customWidth="1"/>
    <col min="516" max="516" width="8.7109375" style="284" customWidth="1"/>
    <col min="517" max="517" width="9.85546875" style="284" customWidth="1"/>
    <col min="518" max="521" width="10.7109375" style="284" customWidth="1"/>
    <col min="522" max="522" width="3.7109375" style="284" customWidth="1"/>
    <col min="523" max="769" width="9.140625" style="284"/>
    <col min="770" max="770" width="13.7109375" style="284" customWidth="1"/>
    <col min="771" max="771" width="42.7109375" style="284" bestFit="1" customWidth="1"/>
    <col min="772" max="772" width="8.7109375" style="284" customWidth="1"/>
    <col min="773" max="773" width="9.85546875" style="284" customWidth="1"/>
    <col min="774" max="777" width="10.7109375" style="284" customWidth="1"/>
    <col min="778" max="778" width="3.7109375" style="284" customWidth="1"/>
    <col min="779" max="1025" width="9.140625" style="284"/>
    <col min="1026" max="1026" width="13.7109375" style="284" customWidth="1"/>
    <col min="1027" max="1027" width="42.7109375" style="284" bestFit="1" customWidth="1"/>
    <col min="1028" max="1028" width="8.7109375" style="284" customWidth="1"/>
    <col min="1029" max="1029" width="9.85546875" style="284" customWidth="1"/>
    <col min="1030" max="1033" width="10.7109375" style="284" customWidth="1"/>
    <col min="1034" max="1034" width="3.7109375" style="284" customWidth="1"/>
    <col min="1035" max="1281" width="9.140625" style="284"/>
    <col min="1282" max="1282" width="13.7109375" style="284" customWidth="1"/>
    <col min="1283" max="1283" width="42.7109375" style="284" bestFit="1" customWidth="1"/>
    <col min="1284" max="1284" width="8.7109375" style="284" customWidth="1"/>
    <col min="1285" max="1285" width="9.85546875" style="284" customWidth="1"/>
    <col min="1286" max="1289" width="10.7109375" style="284" customWidth="1"/>
    <col min="1290" max="1290" width="3.7109375" style="284" customWidth="1"/>
    <col min="1291" max="1537" width="9.140625" style="284"/>
    <col min="1538" max="1538" width="13.7109375" style="284" customWidth="1"/>
    <col min="1539" max="1539" width="42.7109375" style="284" bestFit="1" customWidth="1"/>
    <col min="1540" max="1540" width="8.7109375" style="284" customWidth="1"/>
    <col min="1541" max="1541" width="9.85546875" style="284" customWidth="1"/>
    <col min="1542" max="1545" width="10.7109375" style="284" customWidth="1"/>
    <col min="1546" max="1546" width="3.7109375" style="284" customWidth="1"/>
    <col min="1547" max="1793" width="9.140625" style="284"/>
    <col min="1794" max="1794" width="13.7109375" style="284" customWidth="1"/>
    <col min="1795" max="1795" width="42.7109375" style="284" bestFit="1" customWidth="1"/>
    <col min="1796" max="1796" width="8.7109375" style="284" customWidth="1"/>
    <col min="1797" max="1797" width="9.85546875" style="284" customWidth="1"/>
    <col min="1798" max="1801" width="10.7109375" style="284" customWidth="1"/>
    <col min="1802" max="1802" width="3.7109375" style="284" customWidth="1"/>
    <col min="1803" max="2049" width="9.140625" style="284"/>
    <col min="2050" max="2050" width="13.7109375" style="284" customWidth="1"/>
    <col min="2051" max="2051" width="42.7109375" style="284" bestFit="1" customWidth="1"/>
    <col min="2052" max="2052" width="8.7109375" style="284" customWidth="1"/>
    <col min="2053" max="2053" width="9.85546875" style="284" customWidth="1"/>
    <col min="2054" max="2057" width="10.7109375" style="284" customWidth="1"/>
    <col min="2058" max="2058" width="3.7109375" style="284" customWidth="1"/>
    <col min="2059" max="2305" width="9.140625" style="284"/>
    <col min="2306" max="2306" width="13.7109375" style="284" customWidth="1"/>
    <col min="2307" max="2307" width="42.7109375" style="284" bestFit="1" customWidth="1"/>
    <col min="2308" max="2308" width="8.7109375" style="284" customWidth="1"/>
    <col min="2309" max="2309" width="9.85546875" style="284" customWidth="1"/>
    <col min="2310" max="2313" width="10.7109375" style="284" customWidth="1"/>
    <col min="2314" max="2314" width="3.7109375" style="284" customWidth="1"/>
    <col min="2315" max="2561" width="9.140625" style="284"/>
    <col min="2562" max="2562" width="13.7109375" style="284" customWidth="1"/>
    <col min="2563" max="2563" width="42.7109375" style="284" bestFit="1" customWidth="1"/>
    <col min="2564" max="2564" width="8.7109375" style="284" customWidth="1"/>
    <col min="2565" max="2565" width="9.85546875" style="284" customWidth="1"/>
    <col min="2566" max="2569" width="10.7109375" style="284" customWidth="1"/>
    <col min="2570" max="2570" width="3.7109375" style="284" customWidth="1"/>
    <col min="2571" max="2817" width="9.140625" style="284"/>
    <col min="2818" max="2818" width="13.7109375" style="284" customWidth="1"/>
    <col min="2819" max="2819" width="42.7109375" style="284" bestFit="1" customWidth="1"/>
    <col min="2820" max="2820" width="8.7109375" style="284" customWidth="1"/>
    <col min="2821" max="2821" width="9.85546875" style="284" customWidth="1"/>
    <col min="2822" max="2825" width="10.7109375" style="284" customWidth="1"/>
    <col min="2826" max="2826" width="3.7109375" style="284" customWidth="1"/>
    <col min="2827" max="3073" width="9.140625" style="284"/>
    <col min="3074" max="3074" width="13.7109375" style="284" customWidth="1"/>
    <col min="3075" max="3075" width="42.7109375" style="284" bestFit="1" customWidth="1"/>
    <col min="3076" max="3076" width="8.7109375" style="284" customWidth="1"/>
    <col min="3077" max="3077" width="9.85546875" style="284" customWidth="1"/>
    <col min="3078" max="3081" width="10.7109375" style="284" customWidth="1"/>
    <col min="3082" max="3082" width="3.7109375" style="284" customWidth="1"/>
    <col min="3083" max="3329" width="9.140625" style="284"/>
    <col min="3330" max="3330" width="13.7109375" style="284" customWidth="1"/>
    <col min="3331" max="3331" width="42.7109375" style="284" bestFit="1" customWidth="1"/>
    <col min="3332" max="3332" width="8.7109375" style="284" customWidth="1"/>
    <col min="3333" max="3333" width="9.85546875" style="284" customWidth="1"/>
    <col min="3334" max="3337" width="10.7109375" style="284" customWidth="1"/>
    <col min="3338" max="3338" width="3.7109375" style="284" customWidth="1"/>
    <col min="3339" max="3585" width="9.140625" style="284"/>
    <col min="3586" max="3586" width="13.7109375" style="284" customWidth="1"/>
    <col min="3587" max="3587" width="42.7109375" style="284" bestFit="1" customWidth="1"/>
    <col min="3588" max="3588" width="8.7109375" style="284" customWidth="1"/>
    <col min="3589" max="3589" width="9.85546875" style="284" customWidth="1"/>
    <col min="3590" max="3593" width="10.7109375" style="284" customWidth="1"/>
    <col min="3594" max="3594" width="3.7109375" style="284" customWidth="1"/>
    <col min="3595" max="3841" width="9.140625" style="284"/>
    <col min="3842" max="3842" width="13.7109375" style="284" customWidth="1"/>
    <col min="3843" max="3843" width="42.7109375" style="284" bestFit="1" customWidth="1"/>
    <col min="3844" max="3844" width="8.7109375" style="284" customWidth="1"/>
    <col min="3845" max="3845" width="9.85546875" style="284" customWidth="1"/>
    <col min="3846" max="3849" width="10.7109375" style="284" customWidth="1"/>
    <col min="3850" max="3850" width="3.7109375" style="284" customWidth="1"/>
    <col min="3851" max="4097" width="9.140625" style="284"/>
    <col min="4098" max="4098" width="13.7109375" style="284" customWidth="1"/>
    <col min="4099" max="4099" width="42.7109375" style="284" bestFit="1" customWidth="1"/>
    <col min="4100" max="4100" width="8.7109375" style="284" customWidth="1"/>
    <col min="4101" max="4101" width="9.85546875" style="284" customWidth="1"/>
    <col min="4102" max="4105" width="10.7109375" style="284" customWidth="1"/>
    <col min="4106" max="4106" width="3.7109375" style="284" customWidth="1"/>
    <col min="4107" max="4353" width="9.140625" style="284"/>
    <col min="4354" max="4354" width="13.7109375" style="284" customWidth="1"/>
    <col min="4355" max="4355" width="42.7109375" style="284" bestFit="1" customWidth="1"/>
    <col min="4356" max="4356" width="8.7109375" style="284" customWidth="1"/>
    <col min="4357" max="4357" width="9.85546875" style="284" customWidth="1"/>
    <col min="4358" max="4361" width="10.7109375" style="284" customWidth="1"/>
    <col min="4362" max="4362" width="3.7109375" style="284" customWidth="1"/>
    <col min="4363" max="4609" width="9.140625" style="284"/>
    <col min="4610" max="4610" width="13.7109375" style="284" customWidth="1"/>
    <col min="4611" max="4611" width="42.7109375" style="284" bestFit="1" customWidth="1"/>
    <col min="4612" max="4612" width="8.7109375" style="284" customWidth="1"/>
    <col min="4613" max="4613" width="9.85546875" style="284" customWidth="1"/>
    <col min="4614" max="4617" width="10.7109375" style="284" customWidth="1"/>
    <col min="4618" max="4618" width="3.7109375" style="284" customWidth="1"/>
    <col min="4619" max="4865" width="9.140625" style="284"/>
    <col min="4866" max="4866" width="13.7109375" style="284" customWidth="1"/>
    <col min="4867" max="4867" width="42.7109375" style="284" bestFit="1" customWidth="1"/>
    <col min="4868" max="4868" width="8.7109375" style="284" customWidth="1"/>
    <col min="4869" max="4869" width="9.85546875" style="284" customWidth="1"/>
    <col min="4870" max="4873" width="10.7109375" style="284" customWidth="1"/>
    <col min="4874" max="4874" width="3.7109375" style="284" customWidth="1"/>
    <col min="4875" max="5121" width="9.140625" style="284"/>
    <col min="5122" max="5122" width="13.7109375" style="284" customWidth="1"/>
    <col min="5123" max="5123" width="42.7109375" style="284" bestFit="1" customWidth="1"/>
    <col min="5124" max="5124" width="8.7109375" style="284" customWidth="1"/>
    <col min="5125" max="5125" width="9.85546875" style="284" customWidth="1"/>
    <col min="5126" max="5129" width="10.7109375" style="284" customWidth="1"/>
    <col min="5130" max="5130" width="3.7109375" style="284" customWidth="1"/>
    <col min="5131" max="5377" width="9.140625" style="284"/>
    <col min="5378" max="5378" width="13.7109375" style="284" customWidth="1"/>
    <col min="5379" max="5379" width="42.7109375" style="284" bestFit="1" customWidth="1"/>
    <col min="5380" max="5380" width="8.7109375" style="284" customWidth="1"/>
    <col min="5381" max="5381" width="9.85546875" style="284" customWidth="1"/>
    <col min="5382" max="5385" width="10.7109375" style="284" customWidth="1"/>
    <col min="5386" max="5386" width="3.7109375" style="284" customWidth="1"/>
    <col min="5387" max="5633" width="9.140625" style="284"/>
    <col min="5634" max="5634" width="13.7109375" style="284" customWidth="1"/>
    <col min="5635" max="5635" width="42.7109375" style="284" bestFit="1" customWidth="1"/>
    <col min="5636" max="5636" width="8.7109375" style="284" customWidth="1"/>
    <col min="5637" max="5637" width="9.85546875" style="284" customWidth="1"/>
    <col min="5638" max="5641" width="10.7109375" style="284" customWidth="1"/>
    <col min="5642" max="5642" width="3.7109375" style="284" customWidth="1"/>
    <col min="5643" max="5889" width="9.140625" style="284"/>
    <col min="5890" max="5890" width="13.7109375" style="284" customWidth="1"/>
    <col min="5891" max="5891" width="42.7109375" style="284" bestFit="1" customWidth="1"/>
    <col min="5892" max="5892" width="8.7109375" style="284" customWidth="1"/>
    <col min="5893" max="5893" width="9.85546875" style="284" customWidth="1"/>
    <col min="5894" max="5897" width="10.7109375" style="284" customWidth="1"/>
    <col min="5898" max="5898" width="3.7109375" style="284" customWidth="1"/>
    <col min="5899" max="6145" width="9.140625" style="284"/>
    <col min="6146" max="6146" width="13.7109375" style="284" customWidth="1"/>
    <col min="6147" max="6147" width="42.7109375" style="284" bestFit="1" customWidth="1"/>
    <col min="6148" max="6148" width="8.7109375" style="284" customWidth="1"/>
    <col min="6149" max="6149" width="9.85546875" style="284" customWidth="1"/>
    <col min="6150" max="6153" width="10.7109375" style="284" customWidth="1"/>
    <col min="6154" max="6154" width="3.7109375" style="284" customWidth="1"/>
    <col min="6155" max="6401" width="9.140625" style="284"/>
    <col min="6402" max="6402" width="13.7109375" style="284" customWidth="1"/>
    <col min="6403" max="6403" width="42.7109375" style="284" bestFit="1" customWidth="1"/>
    <col min="6404" max="6404" width="8.7109375" style="284" customWidth="1"/>
    <col min="6405" max="6405" width="9.85546875" style="284" customWidth="1"/>
    <col min="6406" max="6409" width="10.7109375" style="284" customWidth="1"/>
    <col min="6410" max="6410" width="3.7109375" style="284" customWidth="1"/>
    <col min="6411" max="6657" width="9.140625" style="284"/>
    <col min="6658" max="6658" width="13.7109375" style="284" customWidth="1"/>
    <col min="6659" max="6659" width="42.7109375" style="284" bestFit="1" customWidth="1"/>
    <col min="6660" max="6660" width="8.7109375" style="284" customWidth="1"/>
    <col min="6661" max="6661" width="9.85546875" style="284" customWidth="1"/>
    <col min="6662" max="6665" width="10.7109375" style="284" customWidth="1"/>
    <col min="6666" max="6666" width="3.7109375" style="284" customWidth="1"/>
    <col min="6667" max="6913" width="9.140625" style="284"/>
    <col min="6914" max="6914" width="13.7109375" style="284" customWidth="1"/>
    <col min="6915" max="6915" width="42.7109375" style="284" bestFit="1" customWidth="1"/>
    <col min="6916" max="6916" width="8.7109375" style="284" customWidth="1"/>
    <col min="6917" max="6917" width="9.85546875" style="284" customWidth="1"/>
    <col min="6918" max="6921" width="10.7109375" style="284" customWidth="1"/>
    <col min="6922" max="6922" width="3.7109375" style="284" customWidth="1"/>
    <col min="6923" max="7169" width="9.140625" style="284"/>
    <col min="7170" max="7170" width="13.7109375" style="284" customWidth="1"/>
    <col min="7171" max="7171" width="42.7109375" style="284" bestFit="1" customWidth="1"/>
    <col min="7172" max="7172" width="8.7109375" style="284" customWidth="1"/>
    <col min="7173" max="7173" width="9.85546875" style="284" customWidth="1"/>
    <col min="7174" max="7177" width="10.7109375" style="284" customWidth="1"/>
    <col min="7178" max="7178" width="3.7109375" style="284" customWidth="1"/>
    <col min="7179" max="7425" width="9.140625" style="284"/>
    <col min="7426" max="7426" width="13.7109375" style="284" customWidth="1"/>
    <col min="7427" max="7427" width="42.7109375" style="284" bestFit="1" customWidth="1"/>
    <col min="7428" max="7428" width="8.7109375" style="284" customWidth="1"/>
    <col min="7429" max="7429" width="9.85546875" style="284" customWidth="1"/>
    <col min="7430" max="7433" width="10.7109375" style="284" customWidth="1"/>
    <col min="7434" max="7434" width="3.7109375" style="284" customWidth="1"/>
    <col min="7435" max="7681" width="9.140625" style="284"/>
    <col min="7682" max="7682" width="13.7109375" style="284" customWidth="1"/>
    <col min="7683" max="7683" width="42.7109375" style="284" bestFit="1" customWidth="1"/>
    <col min="7684" max="7684" width="8.7109375" style="284" customWidth="1"/>
    <col min="7685" max="7685" width="9.85546875" style="284" customWidth="1"/>
    <col min="7686" max="7689" width="10.7109375" style="284" customWidth="1"/>
    <col min="7690" max="7690" width="3.7109375" style="284" customWidth="1"/>
    <col min="7691" max="7937" width="9.140625" style="284"/>
    <col min="7938" max="7938" width="13.7109375" style="284" customWidth="1"/>
    <col min="7939" max="7939" width="42.7109375" style="284" bestFit="1" customWidth="1"/>
    <col min="7940" max="7940" width="8.7109375" style="284" customWidth="1"/>
    <col min="7941" max="7941" width="9.85546875" style="284" customWidth="1"/>
    <col min="7942" max="7945" width="10.7109375" style="284" customWidth="1"/>
    <col min="7946" max="7946" width="3.7109375" style="284" customWidth="1"/>
    <col min="7947" max="8193" width="9.140625" style="284"/>
    <col min="8194" max="8194" width="13.7109375" style="284" customWidth="1"/>
    <col min="8195" max="8195" width="42.7109375" style="284" bestFit="1" customWidth="1"/>
    <col min="8196" max="8196" width="8.7109375" style="284" customWidth="1"/>
    <col min="8197" max="8197" width="9.85546875" style="284" customWidth="1"/>
    <col min="8198" max="8201" width="10.7109375" style="284" customWidth="1"/>
    <col min="8202" max="8202" width="3.7109375" style="284" customWidth="1"/>
    <col min="8203" max="8449" width="9.140625" style="284"/>
    <col min="8450" max="8450" width="13.7109375" style="284" customWidth="1"/>
    <col min="8451" max="8451" width="42.7109375" style="284" bestFit="1" customWidth="1"/>
    <col min="8452" max="8452" width="8.7109375" style="284" customWidth="1"/>
    <col min="8453" max="8453" width="9.85546875" style="284" customWidth="1"/>
    <col min="8454" max="8457" width="10.7109375" style="284" customWidth="1"/>
    <col min="8458" max="8458" width="3.7109375" style="284" customWidth="1"/>
    <col min="8459" max="8705" width="9.140625" style="284"/>
    <col min="8706" max="8706" width="13.7109375" style="284" customWidth="1"/>
    <col min="8707" max="8707" width="42.7109375" style="284" bestFit="1" customWidth="1"/>
    <col min="8708" max="8708" width="8.7109375" style="284" customWidth="1"/>
    <col min="8709" max="8709" width="9.85546875" style="284" customWidth="1"/>
    <col min="8710" max="8713" width="10.7109375" style="284" customWidth="1"/>
    <col min="8714" max="8714" width="3.7109375" style="284" customWidth="1"/>
    <col min="8715" max="8961" width="9.140625" style="284"/>
    <col min="8962" max="8962" width="13.7109375" style="284" customWidth="1"/>
    <col min="8963" max="8963" width="42.7109375" style="284" bestFit="1" customWidth="1"/>
    <col min="8964" max="8964" width="8.7109375" style="284" customWidth="1"/>
    <col min="8965" max="8965" width="9.85546875" style="284" customWidth="1"/>
    <col min="8966" max="8969" width="10.7109375" style="284" customWidth="1"/>
    <col min="8970" max="8970" width="3.7109375" style="284" customWidth="1"/>
    <col min="8971" max="9217" width="9.140625" style="284"/>
    <col min="9218" max="9218" width="13.7109375" style="284" customWidth="1"/>
    <col min="9219" max="9219" width="42.7109375" style="284" bestFit="1" customWidth="1"/>
    <col min="9220" max="9220" width="8.7109375" style="284" customWidth="1"/>
    <col min="9221" max="9221" width="9.85546875" style="284" customWidth="1"/>
    <col min="9222" max="9225" width="10.7109375" style="284" customWidth="1"/>
    <col min="9226" max="9226" width="3.7109375" style="284" customWidth="1"/>
    <col min="9227" max="9473" width="9.140625" style="284"/>
    <col min="9474" max="9474" width="13.7109375" style="284" customWidth="1"/>
    <col min="9475" max="9475" width="42.7109375" style="284" bestFit="1" customWidth="1"/>
    <col min="9476" max="9476" width="8.7109375" style="284" customWidth="1"/>
    <col min="9477" max="9477" width="9.85546875" style="284" customWidth="1"/>
    <col min="9478" max="9481" width="10.7109375" style="284" customWidth="1"/>
    <col min="9482" max="9482" width="3.7109375" style="284" customWidth="1"/>
    <col min="9483" max="9729" width="9.140625" style="284"/>
    <col min="9730" max="9730" width="13.7109375" style="284" customWidth="1"/>
    <col min="9731" max="9731" width="42.7109375" style="284" bestFit="1" customWidth="1"/>
    <col min="9732" max="9732" width="8.7109375" style="284" customWidth="1"/>
    <col min="9733" max="9733" width="9.85546875" style="284" customWidth="1"/>
    <col min="9734" max="9737" width="10.7109375" style="284" customWidth="1"/>
    <col min="9738" max="9738" width="3.7109375" style="284" customWidth="1"/>
    <col min="9739" max="9985" width="9.140625" style="284"/>
    <col min="9986" max="9986" width="13.7109375" style="284" customWidth="1"/>
    <col min="9987" max="9987" width="42.7109375" style="284" bestFit="1" customWidth="1"/>
    <col min="9988" max="9988" width="8.7109375" style="284" customWidth="1"/>
    <col min="9989" max="9989" width="9.85546875" style="284" customWidth="1"/>
    <col min="9990" max="9993" width="10.7109375" style="284" customWidth="1"/>
    <col min="9994" max="9994" width="3.7109375" style="284" customWidth="1"/>
    <col min="9995" max="10241" width="9.140625" style="284"/>
    <col min="10242" max="10242" width="13.7109375" style="284" customWidth="1"/>
    <col min="10243" max="10243" width="42.7109375" style="284" bestFit="1" customWidth="1"/>
    <col min="10244" max="10244" width="8.7109375" style="284" customWidth="1"/>
    <col min="10245" max="10245" width="9.85546875" style="284" customWidth="1"/>
    <col min="10246" max="10249" width="10.7109375" style="284" customWidth="1"/>
    <col min="10250" max="10250" width="3.7109375" style="284" customWidth="1"/>
    <col min="10251" max="10497" width="9.140625" style="284"/>
    <col min="10498" max="10498" width="13.7109375" style="284" customWidth="1"/>
    <col min="10499" max="10499" width="42.7109375" style="284" bestFit="1" customWidth="1"/>
    <col min="10500" max="10500" width="8.7109375" style="284" customWidth="1"/>
    <col min="10501" max="10501" width="9.85546875" style="284" customWidth="1"/>
    <col min="10502" max="10505" width="10.7109375" style="284" customWidth="1"/>
    <col min="10506" max="10506" width="3.7109375" style="284" customWidth="1"/>
    <col min="10507" max="10753" width="9.140625" style="284"/>
    <col min="10754" max="10754" width="13.7109375" style="284" customWidth="1"/>
    <col min="10755" max="10755" width="42.7109375" style="284" bestFit="1" customWidth="1"/>
    <col min="10756" max="10756" width="8.7109375" style="284" customWidth="1"/>
    <col min="10757" max="10757" width="9.85546875" style="284" customWidth="1"/>
    <col min="10758" max="10761" width="10.7109375" style="284" customWidth="1"/>
    <col min="10762" max="10762" width="3.7109375" style="284" customWidth="1"/>
    <col min="10763" max="11009" width="9.140625" style="284"/>
    <col min="11010" max="11010" width="13.7109375" style="284" customWidth="1"/>
    <col min="11011" max="11011" width="42.7109375" style="284" bestFit="1" customWidth="1"/>
    <col min="11012" max="11012" width="8.7109375" style="284" customWidth="1"/>
    <col min="11013" max="11013" width="9.85546875" style="284" customWidth="1"/>
    <col min="11014" max="11017" width="10.7109375" style="284" customWidth="1"/>
    <col min="11018" max="11018" width="3.7109375" style="284" customWidth="1"/>
    <col min="11019" max="11265" width="9.140625" style="284"/>
    <col min="11266" max="11266" width="13.7109375" style="284" customWidth="1"/>
    <col min="11267" max="11267" width="42.7109375" style="284" bestFit="1" customWidth="1"/>
    <col min="11268" max="11268" width="8.7109375" style="284" customWidth="1"/>
    <col min="11269" max="11269" width="9.85546875" style="284" customWidth="1"/>
    <col min="11270" max="11273" width="10.7109375" style="284" customWidth="1"/>
    <col min="11274" max="11274" width="3.7109375" style="284" customWidth="1"/>
    <col min="11275" max="11521" width="9.140625" style="284"/>
    <col min="11522" max="11522" width="13.7109375" style="284" customWidth="1"/>
    <col min="11523" max="11523" width="42.7109375" style="284" bestFit="1" customWidth="1"/>
    <col min="11524" max="11524" width="8.7109375" style="284" customWidth="1"/>
    <col min="11525" max="11525" width="9.85546875" style="284" customWidth="1"/>
    <col min="11526" max="11529" width="10.7109375" style="284" customWidth="1"/>
    <col min="11530" max="11530" width="3.7109375" style="284" customWidth="1"/>
    <col min="11531" max="11777" width="9.140625" style="284"/>
    <col min="11778" max="11778" width="13.7109375" style="284" customWidth="1"/>
    <col min="11779" max="11779" width="42.7109375" style="284" bestFit="1" customWidth="1"/>
    <col min="11780" max="11780" width="8.7109375" style="284" customWidth="1"/>
    <col min="11781" max="11781" width="9.85546875" style="284" customWidth="1"/>
    <col min="11782" max="11785" width="10.7109375" style="284" customWidth="1"/>
    <col min="11786" max="11786" width="3.7109375" style="284" customWidth="1"/>
    <col min="11787" max="12033" width="9.140625" style="284"/>
    <col min="12034" max="12034" width="13.7109375" style="284" customWidth="1"/>
    <col min="12035" max="12035" width="42.7109375" style="284" bestFit="1" customWidth="1"/>
    <col min="12036" max="12036" width="8.7109375" style="284" customWidth="1"/>
    <col min="12037" max="12037" width="9.85546875" style="284" customWidth="1"/>
    <col min="12038" max="12041" width="10.7109375" style="284" customWidth="1"/>
    <col min="12042" max="12042" width="3.7109375" style="284" customWidth="1"/>
    <col min="12043" max="12289" width="9.140625" style="284"/>
    <col min="12290" max="12290" width="13.7109375" style="284" customWidth="1"/>
    <col min="12291" max="12291" width="42.7109375" style="284" bestFit="1" customWidth="1"/>
    <col min="12292" max="12292" width="8.7109375" style="284" customWidth="1"/>
    <col min="12293" max="12293" width="9.85546875" style="284" customWidth="1"/>
    <col min="12294" max="12297" width="10.7109375" style="284" customWidth="1"/>
    <col min="12298" max="12298" width="3.7109375" style="284" customWidth="1"/>
    <col min="12299" max="12545" width="9.140625" style="284"/>
    <col min="12546" max="12546" width="13.7109375" style="284" customWidth="1"/>
    <col min="12547" max="12547" width="42.7109375" style="284" bestFit="1" customWidth="1"/>
    <col min="12548" max="12548" width="8.7109375" style="284" customWidth="1"/>
    <col min="12549" max="12549" width="9.85546875" style="284" customWidth="1"/>
    <col min="12550" max="12553" width="10.7109375" style="284" customWidth="1"/>
    <col min="12554" max="12554" width="3.7109375" style="284" customWidth="1"/>
    <col min="12555" max="12801" width="9.140625" style="284"/>
    <col min="12802" max="12802" width="13.7109375" style="284" customWidth="1"/>
    <col min="12803" max="12803" width="42.7109375" style="284" bestFit="1" customWidth="1"/>
    <col min="12804" max="12804" width="8.7109375" style="284" customWidth="1"/>
    <col min="12805" max="12805" width="9.85546875" style="284" customWidth="1"/>
    <col min="12806" max="12809" width="10.7109375" style="284" customWidth="1"/>
    <col min="12810" max="12810" width="3.7109375" style="284" customWidth="1"/>
    <col min="12811" max="13057" width="9.140625" style="284"/>
    <col min="13058" max="13058" width="13.7109375" style="284" customWidth="1"/>
    <col min="13059" max="13059" width="42.7109375" style="284" bestFit="1" customWidth="1"/>
    <col min="13060" max="13060" width="8.7109375" style="284" customWidth="1"/>
    <col min="13061" max="13061" width="9.85546875" style="284" customWidth="1"/>
    <col min="13062" max="13065" width="10.7109375" style="284" customWidth="1"/>
    <col min="13066" max="13066" width="3.7109375" style="284" customWidth="1"/>
    <col min="13067" max="13313" width="9.140625" style="284"/>
    <col min="13314" max="13314" width="13.7109375" style="284" customWidth="1"/>
    <col min="13315" max="13315" width="42.7109375" style="284" bestFit="1" customWidth="1"/>
    <col min="13316" max="13316" width="8.7109375" style="284" customWidth="1"/>
    <col min="13317" max="13317" width="9.85546875" style="284" customWidth="1"/>
    <col min="13318" max="13321" width="10.7109375" style="284" customWidth="1"/>
    <col min="13322" max="13322" width="3.7109375" style="284" customWidth="1"/>
    <col min="13323" max="13569" width="9.140625" style="284"/>
    <col min="13570" max="13570" width="13.7109375" style="284" customWidth="1"/>
    <col min="13571" max="13571" width="42.7109375" style="284" bestFit="1" customWidth="1"/>
    <col min="13572" max="13572" width="8.7109375" style="284" customWidth="1"/>
    <col min="13573" max="13573" width="9.85546875" style="284" customWidth="1"/>
    <col min="13574" max="13577" width="10.7109375" style="284" customWidth="1"/>
    <col min="13578" max="13578" width="3.7109375" style="284" customWidth="1"/>
    <col min="13579" max="13825" width="9.140625" style="284"/>
    <col min="13826" max="13826" width="13.7109375" style="284" customWidth="1"/>
    <col min="13827" max="13827" width="42.7109375" style="284" bestFit="1" customWidth="1"/>
    <col min="13828" max="13828" width="8.7109375" style="284" customWidth="1"/>
    <col min="13829" max="13829" width="9.85546875" style="284" customWidth="1"/>
    <col min="13830" max="13833" width="10.7109375" style="284" customWidth="1"/>
    <col min="13834" max="13834" width="3.7109375" style="284" customWidth="1"/>
    <col min="13835" max="14081" width="9.140625" style="284"/>
    <col min="14082" max="14082" width="13.7109375" style="284" customWidth="1"/>
    <col min="14083" max="14083" width="42.7109375" style="284" bestFit="1" customWidth="1"/>
    <col min="14084" max="14084" width="8.7109375" style="284" customWidth="1"/>
    <col min="14085" max="14085" width="9.85546875" style="284" customWidth="1"/>
    <col min="14086" max="14089" width="10.7109375" style="284" customWidth="1"/>
    <col min="14090" max="14090" width="3.7109375" style="284" customWidth="1"/>
    <col min="14091" max="14337" width="9.140625" style="284"/>
    <col min="14338" max="14338" width="13.7109375" style="284" customWidth="1"/>
    <col min="14339" max="14339" width="42.7109375" style="284" bestFit="1" customWidth="1"/>
    <col min="14340" max="14340" width="8.7109375" style="284" customWidth="1"/>
    <col min="14341" max="14341" width="9.85546875" style="284" customWidth="1"/>
    <col min="14342" max="14345" width="10.7109375" style="284" customWidth="1"/>
    <col min="14346" max="14346" width="3.7109375" style="284" customWidth="1"/>
    <col min="14347" max="14593" width="9.140625" style="284"/>
    <col min="14594" max="14594" width="13.7109375" style="284" customWidth="1"/>
    <col min="14595" max="14595" width="42.7109375" style="284" bestFit="1" customWidth="1"/>
    <col min="14596" max="14596" width="8.7109375" style="284" customWidth="1"/>
    <col min="14597" max="14597" width="9.85546875" style="284" customWidth="1"/>
    <col min="14598" max="14601" width="10.7109375" style="284" customWidth="1"/>
    <col min="14602" max="14602" width="3.7109375" style="284" customWidth="1"/>
    <col min="14603" max="14849" width="9.140625" style="284"/>
    <col min="14850" max="14850" width="13.7109375" style="284" customWidth="1"/>
    <col min="14851" max="14851" width="42.7109375" style="284" bestFit="1" customWidth="1"/>
    <col min="14852" max="14852" width="8.7109375" style="284" customWidth="1"/>
    <col min="14853" max="14853" width="9.85546875" style="284" customWidth="1"/>
    <col min="14854" max="14857" width="10.7109375" style="284" customWidth="1"/>
    <col min="14858" max="14858" width="3.7109375" style="284" customWidth="1"/>
    <col min="14859" max="15105" width="9.140625" style="284"/>
    <col min="15106" max="15106" width="13.7109375" style="284" customWidth="1"/>
    <col min="15107" max="15107" width="42.7109375" style="284" bestFit="1" customWidth="1"/>
    <col min="15108" max="15108" width="8.7109375" style="284" customWidth="1"/>
    <col min="15109" max="15109" width="9.85546875" style="284" customWidth="1"/>
    <col min="15110" max="15113" width="10.7109375" style="284" customWidth="1"/>
    <col min="15114" max="15114" width="3.7109375" style="284" customWidth="1"/>
    <col min="15115" max="15361" width="9.140625" style="284"/>
    <col min="15362" max="15362" width="13.7109375" style="284" customWidth="1"/>
    <col min="15363" max="15363" width="42.7109375" style="284" bestFit="1" customWidth="1"/>
    <col min="15364" max="15364" width="8.7109375" style="284" customWidth="1"/>
    <col min="15365" max="15365" width="9.85546875" style="284" customWidth="1"/>
    <col min="15366" max="15369" width="10.7109375" style="284" customWidth="1"/>
    <col min="15370" max="15370" width="3.7109375" style="284" customWidth="1"/>
    <col min="15371" max="15617" width="9.140625" style="284"/>
    <col min="15618" max="15618" width="13.7109375" style="284" customWidth="1"/>
    <col min="15619" max="15619" width="42.7109375" style="284" bestFit="1" customWidth="1"/>
    <col min="15620" max="15620" width="8.7109375" style="284" customWidth="1"/>
    <col min="15621" max="15621" width="9.85546875" style="284" customWidth="1"/>
    <col min="15622" max="15625" width="10.7109375" style="284" customWidth="1"/>
    <col min="15626" max="15626" width="3.7109375" style="284" customWidth="1"/>
    <col min="15627" max="15873" width="9.140625" style="284"/>
    <col min="15874" max="15874" width="13.7109375" style="284" customWidth="1"/>
    <col min="15875" max="15875" width="42.7109375" style="284" bestFit="1" customWidth="1"/>
    <col min="15876" max="15876" width="8.7109375" style="284" customWidth="1"/>
    <col min="15877" max="15877" width="9.85546875" style="284" customWidth="1"/>
    <col min="15878" max="15881" width="10.7109375" style="284" customWidth="1"/>
    <col min="15882" max="15882" width="3.7109375" style="284" customWidth="1"/>
    <col min="15883" max="16129" width="9.140625" style="284"/>
    <col min="16130" max="16130" width="13.7109375" style="284" customWidth="1"/>
    <col min="16131" max="16131" width="42.7109375" style="284" bestFit="1" customWidth="1"/>
    <col min="16132" max="16132" width="8.7109375" style="284" customWidth="1"/>
    <col min="16133" max="16133" width="9.85546875" style="284" customWidth="1"/>
    <col min="16134" max="16137" width="10.7109375" style="284" customWidth="1"/>
    <col min="16138" max="16138" width="3.7109375" style="284" customWidth="1"/>
    <col min="16139" max="16384" width="9.140625" style="284"/>
  </cols>
  <sheetData>
    <row r="1" spans="2:11" ht="15.75" thickBot="1" x14ac:dyDescent="0.3">
      <c r="C1" s="3"/>
      <c r="D1" s="4"/>
    </row>
    <row r="2" spans="2:11" x14ac:dyDescent="0.25">
      <c r="B2" s="376" t="s">
        <v>190</v>
      </c>
      <c r="C2" s="366" t="s">
        <v>294</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82" customFormat="1" x14ac:dyDescent="0.25">
      <c r="B30" s="99"/>
      <c r="C30" s="67"/>
      <c r="D30" s="68"/>
      <c r="E30" s="139"/>
      <c r="F30" s="139"/>
      <c r="G30" s="139"/>
      <c r="H30" s="139"/>
      <c r="I30" s="140"/>
    </row>
    <row r="31" spans="2:14" s="282" customFormat="1" x14ac:dyDescent="0.25">
      <c r="B31" s="74"/>
      <c r="C31" s="74"/>
      <c r="D31" s="75"/>
      <c r="E31" s="142"/>
      <c r="F31" s="142"/>
      <c r="G31" s="142"/>
      <c r="H31" s="124"/>
      <c r="I31" s="125"/>
    </row>
    <row r="32" spans="2:14" s="282" customFormat="1" x14ac:dyDescent="0.25">
      <c r="B32" s="74"/>
      <c r="C32" s="74"/>
      <c r="D32" s="75"/>
      <c r="E32" s="142"/>
      <c r="F32" s="142"/>
      <c r="G32" s="142"/>
      <c r="H32" s="124"/>
      <c r="I32" s="125"/>
    </row>
    <row r="33" spans="2:11" s="282" customFormat="1" x14ac:dyDescent="0.25">
      <c r="B33" s="74"/>
      <c r="C33" s="74"/>
      <c r="D33" s="75"/>
      <c r="E33" s="142"/>
      <c r="F33" s="142"/>
      <c r="G33" s="142"/>
      <c r="H33" s="142"/>
      <c r="I33" s="125"/>
    </row>
    <row r="34" spans="2:11" s="282" customFormat="1" x14ac:dyDescent="0.25">
      <c r="B34" s="74"/>
      <c r="C34" s="74"/>
      <c r="D34" s="75"/>
      <c r="E34" s="142"/>
      <c r="F34" s="142"/>
      <c r="G34" s="142"/>
      <c r="H34" s="124"/>
      <c r="I34" s="125"/>
    </row>
    <row r="35" spans="2:11" s="282"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'BSIC05.a-3C '!E41</f>
        <v>2</v>
      </c>
      <c r="F41" s="250">
        <f>'ANAS 2015'!E4</f>
        <v>9.0500000000000007</v>
      </c>
      <c r="G41" s="249">
        <f t="shared" ref="G41:G46" si="0">F41/4</f>
        <v>2.2625000000000002</v>
      </c>
      <c r="H41" s="251">
        <f t="shared" ref="H41:H46" si="1">E41/$H$15</f>
        <v>2</v>
      </c>
      <c r="I41" s="252">
        <f t="shared" ref="I41:I46" si="2">H41*G41</f>
        <v>4.5250000000000004</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'BSIC05.a-3C '!E42</f>
        <v>0.84</v>
      </c>
      <c r="F42" s="254">
        <f>'ANAS 2015'!E10</f>
        <v>15.26</v>
      </c>
      <c r="G42" s="253">
        <f t="shared" si="0"/>
        <v>3.8149999999999999</v>
      </c>
      <c r="H42" s="255">
        <f t="shared" si="1"/>
        <v>0.84</v>
      </c>
      <c r="I42" s="256">
        <f t="shared" si="2"/>
        <v>3.2045999999999997</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'BSIC05.a-3C '!E44</f>
        <v>14</v>
      </c>
      <c r="F43" s="254">
        <f>'ANAS 2015'!E6</f>
        <v>9.1300000000000008</v>
      </c>
      <c r="G43" s="253">
        <f t="shared" si="0"/>
        <v>2.2825000000000002</v>
      </c>
      <c r="H43" s="255">
        <f t="shared" si="1"/>
        <v>14</v>
      </c>
      <c r="I43" s="256">
        <f t="shared" si="2"/>
        <v>31.955000000000002</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'BSIC05.a-3C '!E45</f>
        <v>7.2900000000000009</v>
      </c>
      <c r="F44" s="254">
        <f>'ANAS 2015'!E12</f>
        <v>15.59</v>
      </c>
      <c r="G44" s="253">
        <f t="shared" si="0"/>
        <v>3.8975</v>
      </c>
      <c r="H44" s="255">
        <f t="shared" si="1"/>
        <v>7.2900000000000009</v>
      </c>
      <c r="I44" s="256">
        <f t="shared" si="2"/>
        <v>28.412775000000003</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'BSIC05.a-3C '!E46</f>
        <v>0.94500000000000006</v>
      </c>
      <c r="F45" s="254">
        <f>'ANAS 2015'!E10</f>
        <v>15.26</v>
      </c>
      <c r="G45" s="253">
        <f t="shared" si="0"/>
        <v>3.8149999999999999</v>
      </c>
      <c r="H45" s="255">
        <f t="shared" ref="H45" si="3">E45/$H$15</f>
        <v>0.94500000000000006</v>
      </c>
      <c r="I45" s="256">
        <f t="shared" ref="I45" si="4">H45*G45</f>
        <v>3.605175</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71.702550000000002</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71.702550000000002</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83"/>
      <c r="K53" s="283"/>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5"/>
  <sheetViews>
    <sheetView view="pageBreakPreview" topLeftCell="A16" zoomScale="85" zoomScaleNormal="70" zoomScaleSheetLayoutView="85" workbookViewId="0">
      <selection activeCell="C43" sqref="C43"/>
    </sheetView>
  </sheetViews>
  <sheetFormatPr defaultRowHeight="15" x14ac:dyDescent="0.25"/>
  <cols>
    <col min="1" max="1" width="3.7109375" style="284" customWidth="1"/>
    <col min="2" max="2" width="15.7109375" style="284" customWidth="1"/>
    <col min="3" max="3" width="80.7109375" style="284" customWidth="1"/>
    <col min="4" max="4" width="8.7109375" style="6" customWidth="1"/>
    <col min="5" max="5" width="11" style="112" customWidth="1"/>
    <col min="6" max="6" width="10.7109375" style="112" customWidth="1"/>
    <col min="7" max="7" width="12.42578125" style="112" customWidth="1"/>
    <col min="8" max="8" width="10.7109375" style="112" customWidth="1"/>
    <col min="9" max="9" width="3.7109375" style="284" customWidth="1"/>
    <col min="10" max="10" width="9.42578125" style="284" bestFit="1" customWidth="1"/>
    <col min="11" max="257" width="9.140625" style="284"/>
    <col min="258" max="258" width="13.7109375" style="284" customWidth="1"/>
    <col min="259" max="259" width="42.7109375" style="284" bestFit="1" customWidth="1"/>
    <col min="260" max="261" width="8.7109375" style="284" customWidth="1"/>
    <col min="262" max="264" width="10.7109375" style="284" customWidth="1"/>
    <col min="265" max="265" width="3.7109375" style="284" customWidth="1"/>
    <col min="266" max="266" width="9.42578125" style="284" bestFit="1" customWidth="1"/>
    <col min="267" max="513" width="9.140625" style="284"/>
    <col min="514" max="514" width="13.7109375" style="284" customWidth="1"/>
    <col min="515" max="515" width="42.7109375" style="284" bestFit="1" customWidth="1"/>
    <col min="516" max="517" width="8.7109375" style="284" customWidth="1"/>
    <col min="518" max="520" width="10.7109375" style="284" customWidth="1"/>
    <col min="521" max="521" width="3.7109375" style="284" customWidth="1"/>
    <col min="522" max="522" width="9.42578125" style="284" bestFit="1" customWidth="1"/>
    <col min="523" max="769" width="9.140625" style="284"/>
    <col min="770" max="770" width="13.7109375" style="284" customWidth="1"/>
    <col min="771" max="771" width="42.7109375" style="284" bestFit="1" customWidth="1"/>
    <col min="772" max="773" width="8.7109375" style="284" customWidth="1"/>
    <col min="774" max="776" width="10.7109375" style="284" customWidth="1"/>
    <col min="777" max="777" width="3.7109375" style="284" customWidth="1"/>
    <col min="778" max="778" width="9.42578125" style="284" bestFit="1" customWidth="1"/>
    <col min="779" max="1025" width="9.140625" style="284"/>
    <col min="1026" max="1026" width="13.7109375" style="284" customWidth="1"/>
    <col min="1027" max="1027" width="42.7109375" style="284" bestFit="1" customWidth="1"/>
    <col min="1028" max="1029" width="8.7109375" style="284" customWidth="1"/>
    <col min="1030" max="1032" width="10.7109375" style="284" customWidth="1"/>
    <col min="1033" max="1033" width="3.7109375" style="284" customWidth="1"/>
    <col min="1034" max="1034" width="9.42578125" style="284" bestFit="1" customWidth="1"/>
    <col min="1035" max="1281" width="9.140625" style="284"/>
    <col min="1282" max="1282" width="13.7109375" style="284" customWidth="1"/>
    <col min="1283" max="1283" width="42.7109375" style="284" bestFit="1" customWidth="1"/>
    <col min="1284" max="1285" width="8.7109375" style="284" customWidth="1"/>
    <col min="1286" max="1288" width="10.7109375" style="284" customWidth="1"/>
    <col min="1289" max="1289" width="3.7109375" style="284" customWidth="1"/>
    <col min="1290" max="1290" width="9.42578125" style="284" bestFit="1" customWidth="1"/>
    <col min="1291" max="1537" width="9.140625" style="284"/>
    <col min="1538" max="1538" width="13.7109375" style="284" customWidth="1"/>
    <col min="1539" max="1539" width="42.7109375" style="284" bestFit="1" customWidth="1"/>
    <col min="1540" max="1541" width="8.7109375" style="284" customWidth="1"/>
    <col min="1542" max="1544" width="10.7109375" style="284" customWidth="1"/>
    <col min="1545" max="1545" width="3.7109375" style="284" customWidth="1"/>
    <col min="1546" max="1546" width="9.42578125" style="284" bestFit="1" customWidth="1"/>
    <col min="1547" max="1793" width="9.140625" style="284"/>
    <col min="1794" max="1794" width="13.7109375" style="284" customWidth="1"/>
    <col min="1795" max="1795" width="42.7109375" style="284" bestFit="1" customWidth="1"/>
    <col min="1796" max="1797" width="8.7109375" style="284" customWidth="1"/>
    <col min="1798" max="1800" width="10.7109375" style="284" customWidth="1"/>
    <col min="1801" max="1801" width="3.7109375" style="284" customWidth="1"/>
    <col min="1802" max="1802" width="9.42578125" style="284" bestFit="1" customWidth="1"/>
    <col min="1803" max="2049" width="9.140625" style="284"/>
    <col min="2050" max="2050" width="13.7109375" style="284" customWidth="1"/>
    <col min="2051" max="2051" width="42.7109375" style="284" bestFit="1" customWidth="1"/>
    <col min="2052" max="2053" width="8.7109375" style="284" customWidth="1"/>
    <col min="2054" max="2056" width="10.7109375" style="284" customWidth="1"/>
    <col min="2057" max="2057" width="3.7109375" style="284" customWidth="1"/>
    <col min="2058" max="2058" width="9.42578125" style="284" bestFit="1" customWidth="1"/>
    <col min="2059" max="2305" width="9.140625" style="284"/>
    <col min="2306" max="2306" width="13.7109375" style="284" customWidth="1"/>
    <col min="2307" max="2307" width="42.7109375" style="284" bestFit="1" customWidth="1"/>
    <col min="2308" max="2309" width="8.7109375" style="284" customWidth="1"/>
    <col min="2310" max="2312" width="10.7109375" style="284" customWidth="1"/>
    <col min="2313" max="2313" width="3.7109375" style="284" customWidth="1"/>
    <col min="2314" max="2314" width="9.42578125" style="284" bestFit="1" customWidth="1"/>
    <col min="2315" max="2561" width="9.140625" style="284"/>
    <col min="2562" max="2562" width="13.7109375" style="284" customWidth="1"/>
    <col min="2563" max="2563" width="42.7109375" style="284" bestFit="1" customWidth="1"/>
    <col min="2564" max="2565" width="8.7109375" style="284" customWidth="1"/>
    <col min="2566" max="2568" width="10.7109375" style="284" customWidth="1"/>
    <col min="2569" max="2569" width="3.7109375" style="284" customWidth="1"/>
    <col min="2570" max="2570" width="9.42578125" style="284" bestFit="1" customWidth="1"/>
    <col min="2571" max="2817" width="9.140625" style="284"/>
    <col min="2818" max="2818" width="13.7109375" style="284" customWidth="1"/>
    <col min="2819" max="2819" width="42.7109375" style="284" bestFit="1" customWidth="1"/>
    <col min="2820" max="2821" width="8.7109375" style="284" customWidth="1"/>
    <col min="2822" max="2824" width="10.7109375" style="284" customWidth="1"/>
    <col min="2825" max="2825" width="3.7109375" style="284" customWidth="1"/>
    <col min="2826" max="2826" width="9.42578125" style="284" bestFit="1" customWidth="1"/>
    <col min="2827" max="3073" width="9.140625" style="284"/>
    <col min="3074" max="3074" width="13.7109375" style="284" customWidth="1"/>
    <col min="3075" max="3075" width="42.7109375" style="284" bestFit="1" customWidth="1"/>
    <col min="3076" max="3077" width="8.7109375" style="284" customWidth="1"/>
    <col min="3078" max="3080" width="10.7109375" style="284" customWidth="1"/>
    <col min="3081" max="3081" width="3.7109375" style="284" customWidth="1"/>
    <col min="3082" max="3082" width="9.42578125" style="284" bestFit="1" customWidth="1"/>
    <col min="3083" max="3329" width="9.140625" style="284"/>
    <col min="3330" max="3330" width="13.7109375" style="284" customWidth="1"/>
    <col min="3331" max="3331" width="42.7109375" style="284" bestFit="1" customWidth="1"/>
    <col min="3332" max="3333" width="8.7109375" style="284" customWidth="1"/>
    <col min="3334" max="3336" width="10.7109375" style="284" customWidth="1"/>
    <col min="3337" max="3337" width="3.7109375" style="284" customWidth="1"/>
    <col min="3338" max="3338" width="9.42578125" style="284" bestFit="1" customWidth="1"/>
    <col min="3339" max="3585" width="9.140625" style="284"/>
    <col min="3586" max="3586" width="13.7109375" style="284" customWidth="1"/>
    <col min="3587" max="3587" width="42.7109375" style="284" bestFit="1" customWidth="1"/>
    <col min="3588" max="3589" width="8.7109375" style="284" customWidth="1"/>
    <col min="3590" max="3592" width="10.7109375" style="284" customWidth="1"/>
    <col min="3593" max="3593" width="3.7109375" style="284" customWidth="1"/>
    <col min="3594" max="3594" width="9.42578125" style="284" bestFit="1" customWidth="1"/>
    <col min="3595" max="3841" width="9.140625" style="284"/>
    <col min="3842" max="3842" width="13.7109375" style="284" customWidth="1"/>
    <col min="3843" max="3843" width="42.7109375" style="284" bestFit="1" customWidth="1"/>
    <col min="3844" max="3845" width="8.7109375" style="284" customWidth="1"/>
    <col min="3846" max="3848" width="10.7109375" style="284" customWidth="1"/>
    <col min="3849" max="3849" width="3.7109375" style="284" customWidth="1"/>
    <col min="3850" max="3850" width="9.42578125" style="284" bestFit="1" customWidth="1"/>
    <col min="3851" max="4097" width="9.140625" style="284"/>
    <col min="4098" max="4098" width="13.7109375" style="284" customWidth="1"/>
    <col min="4099" max="4099" width="42.7109375" style="284" bestFit="1" customWidth="1"/>
    <col min="4100" max="4101" width="8.7109375" style="284" customWidth="1"/>
    <col min="4102" max="4104" width="10.7109375" style="284" customWidth="1"/>
    <col min="4105" max="4105" width="3.7109375" style="284" customWidth="1"/>
    <col min="4106" max="4106" width="9.42578125" style="284" bestFit="1" customWidth="1"/>
    <col min="4107" max="4353" width="9.140625" style="284"/>
    <col min="4354" max="4354" width="13.7109375" style="284" customWidth="1"/>
    <col min="4355" max="4355" width="42.7109375" style="284" bestFit="1" customWidth="1"/>
    <col min="4356" max="4357" width="8.7109375" style="284" customWidth="1"/>
    <col min="4358" max="4360" width="10.7109375" style="284" customWidth="1"/>
    <col min="4361" max="4361" width="3.7109375" style="284" customWidth="1"/>
    <col min="4362" max="4362" width="9.42578125" style="284" bestFit="1" customWidth="1"/>
    <col min="4363" max="4609" width="9.140625" style="284"/>
    <col min="4610" max="4610" width="13.7109375" style="284" customWidth="1"/>
    <col min="4611" max="4611" width="42.7109375" style="284" bestFit="1" customWidth="1"/>
    <col min="4612" max="4613" width="8.7109375" style="284" customWidth="1"/>
    <col min="4614" max="4616" width="10.7109375" style="284" customWidth="1"/>
    <col min="4617" max="4617" width="3.7109375" style="284" customWidth="1"/>
    <col min="4618" max="4618" width="9.42578125" style="284" bestFit="1" customWidth="1"/>
    <col min="4619" max="4865" width="9.140625" style="284"/>
    <col min="4866" max="4866" width="13.7109375" style="284" customWidth="1"/>
    <col min="4867" max="4867" width="42.7109375" style="284" bestFit="1" customWidth="1"/>
    <col min="4868" max="4869" width="8.7109375" style="284" customWidth="1"/>
    <col min="4870" max="4872" width="10.7109375" style="284" customWidth="1"/>
    <col min="4873" max="4873" width="3.7109375" style="284" customWidth="1"/>
    <col min="4874" max="4874" width="9.42578125" style="284" bestFit="1" customWidth="1"/>
    <col min="4875" max="5121" width="9.140625" style="284"/>
    <col min="5122" max="5122" width="13.7109375" style="284" customWidth="1"/>
    <col min="5123" max="5123" width="42.7109375" style="284" bestFit="1" customWidth="1"/>
    <col min="5124" max="5125" width="8.7109375" style="284" customWidth="1"/>
    <col min="5126" max="5128" width="10.7109375" style="284" customWidth="1"/>
    <col min="5129" max="5129" width="3.7109375" style="284" customWidth="1"/>
    <col min="5130" max="5130" width="9.42578125" style="284" bestFit="1" customWidth="1"/>
    <col min="5131" max="5377" width="9.140625" style="284"/>
    <col min="5378" max="5378" width="13.7109375" style="284" customWidth="1"/>
    <col min="5379" max="5379" width="42.7109375" style="284" bestFit="1" customWidth="1"/>
    <col min="5380" max="5381" width="8.7109375" style="284" customWidth="1"/>
    <col min="5382" max="5384" width="10.7109375" style="284" customWidth="1"/>
    <col min="5385" max="5385" width="3.7109375" style="284" customWidth="1"/>
    <col min="5386" max="5386" width="9.42578125" style="284" bestFit="1" customWidth="1"/>
    <col min="5387" max="5633" width="9.140625" style="284"/>
    <col min="5634" max="5634" width="13.7109375" style="284" customWidth="1"/>
    <col min="5635" max="5635" width="42.7109375" style="284" bestFit="1" customWidth="1"/>
    <col min="5636" max="5637" width="8.7109375" style="284" customWidth="1"/>
    <col min="5638" max="5640" width="10.7109375" style="284" customWidth="1"/>
    <col min="5641" max="5641" width="3.7109375" style="284" customWidth="1"/>
    <col min="5642" max="5642" width="9.42578125" style="284" bestFit="1" customWidth="1"/>
    <col min="5643" max="5889" width="9.140625" style="284"/>
    <col min="5890" max="5890" width="13.7109375" style="284" customWidth="1"/>
    <col min="5891" max="5891" width="42.7109375" style="284" bestFit="1" customWidth="1"/>
    <col min="5892" max="5893" width="8.7109375" style="284" customWidth="1"/>
    <col min="5894" max="5896" width="10.7109375" style="284" customWidth="1"/>
    <col min="5897" max="5897" width="3.7109375" style="284" customWidth="1"/>
    <col min="5898" max="5898" width="9.42578125" style="284" bestFit="1" customWidth="1"/>
    <col min="5899" max="6145" width="9.140625" style="284"/>
    <col min="6146" max="6146" width="13.7109375" style="284" customWidth="1"/>
    <col min="6147" max="6147" width="42.7109375" style="284" bestFit="1" customWidth="1"/>
    <col min="6148" max="6149" width="8.7109375" style="284" customWidth="1"/>
    <col min="6150" max="6152" width="10.7109375" style="284" customWidth="1"/>
    <col min="6153" max="6153" width="3.7109375" style="284" customWidth="1"/>
    <col min="6154" max="6154" width="9.42578125" style="284" bestFit="1" customWidth="1"/>
    <col min="6155" max="6401" width="9.140625" style="284"/>
    <col min="6402" max="6402" width="13.7109375" style="284" customWidth="1"/>
    <col min="6403" max="6403" width="42.7109375" style="284" bestFit="1" customWidth="1"/>
    <col min="6404" max="6405" width="8.7109375" style="284" customWidth="1"/>
    <col min="6406" max="6408" width="10.7109375" style="284" customWidth="1"/>
    <col min="6409" max="6409" width="3.7109375" style="284" customWidth="1"/>
    <col min="6410" max="6410" width="9.42578125" style="284" bestFit="1" customWidth="1"/>
    <col min="6411" max="6657" width="9.140625" style="284"/>
    <col min="6658" max="6658" width="13.7109375" style="284" customWidth="1"/>
    <col min="6659" max="6659" width="42.7109375" style="284" bestFit="1" customWidth="1"/>
    <col min="6660" max="6661" width="8.7109375" style="284" customWidth="1"/>
    <col min="6662" max="6664" width="10.7109375" style="284" customWidth="1"/>
    <col min="6665" max="6665" width="3.7109375" style="284" customWidth="1"/>
    <col min="6666" max="6666" width="9.42578125" style="284" bestFit="1" customWidth="1"/>
    <col min="6667" max="6913" width="9.140625" style="284"/>
    <col min="6914" max="6914" width="13.7109375" style="284" customWidth="1"/>
    <col min="6915" max="6915" width="42.7109375" style="284" bestFit="1" customWidth="1"/>
    <col min="6916" max="6917" width="8.7109375" style="284" customWidth="1"/>
    <col min="6918" max="6920" width="10.7109375" style="284" customWidth="1"/>
    <col min="6921" max="6921" width="3.7109375" style="284" customWidth="1"/>
    <col min="6922" max="6922" width="9.42578125" style="284" bestFit="1" customWidth="1"/>
    <col min="6923" max="7169" width="9.140625" style="284"/>
    <col min="7170" max="7170" width="13.7109375" style="284" customWidth="1"/>
    <col min="7171" max="7171" width="42.7109375" style="284" bestFit="1" customWidth="1"/>
    <col min="7172" max="7173" width="8.7109375" style="284" customWidth="1"/>
    <col min="7174" max="7176" width="10.7109375" style="284" customWidth="1"/>
    <col min="7177" max="7177" width="3.7109375" style="284" customWidth="1"/>
    <col min="7178" max="7178" width="9.42578125" style="284" bestFit="1" customWidth="1"/>
    <col min="7179" max="7425" width="9.140625" style="284"/>
    <col min="7426" max="7426" width="13.7109375" style="284" customWidth="1"/>
    <col min="7427" max="7427" width="42.7109375" style="284" bestFit="1" customWidth="1"/>
    <col min="7428" max="7429" width="8.7109375" style="284" customWidth="1"/>
    <col min="7430" max="7432" width="10.7109375" style="284" customWidth="1"/>
    <col min="7433" max="7433" width="3.7109375" style="284" customWidth="1"/>
    <col min="7434" max="7434" width="9.42578125" style="284" bestFit="1" customWidth="1"/>
    <col min="7435" max="7681" width="9.140625" style="284"/>
    <col min="7682" max="7682" width="13.7109375" style="284" customWidth="1"/>
    <col min="7683" max="7683" width="42.7109375" style="284" bestFit="1" customWidth="1"/>
    <col min="7684" max="7685" width="8.7109375" style="284" customWidth="1"/>
    <col min="7686" max="7688" width="10.7109375" style="284" customWidth="1"/>
    <col min="7689" max="7689" width="3.7109375" style="284" customWidth="1"/>
    <col min="7690" max="7690" width="9.42578125" style="284" bestFit="1" customWidth="1"/>
    <col min="7691" max="7937" width="9.140625" style="284"/>
    <col min="7938" max="7938" width="13.7109375" style="284" customWidth="1"/>
    <col min="7939" max="7939" width="42.7109375" style="284" bestFit="1" customWidth="1"/>
    <col min="7940" max="7941" width="8.7109375" style="284" customWidth="1"/>
    <col min="7942" max="7944" width="10.7109375" style="284" customWidth="1"/>
    <col min="7945" max="7945" width="3.7109375" style="284" customWidth="1"/>
    <col min="7946" max="7946" width="9.42578125" style="284" bestFit="1" customWidth="1"/>
    <col min="7947" max="8193" width="9.140625" style="284"/>
    <col min="8194" max="8194" width="13.7109375" style="284" customWidth="1"/>
    <col min="8195" max="8195" width="42.7109375" style="284" bestFit="1" customWidth="1"/>
    <col min="8196" max="8197" width="8.7109375" style="284" customWidth="1"/>
    <col min="8198" max="8200" width="10.7109375" style="284" customWidth="1"/>
    <col min="8201" max="8201" width="3.7109375" style="284" customWidth="1"/>
    <col min="8202" max="8202" width="9.42578125" style="284" bestFit="1" customWidth="1"/>
    <col min="8203" max="8449" width="9.140625" style="284"/>
    <col min="8450" max="8450" width="13.7109375" style="284" customWidth="1"/>
    <col min="8451" max="8451" width="42.7109375" style="284" bestFit="1" customWidth="1"/>
    <col min="8452" max="8453" width="8.7109375" style="284" customWidth="1"/>
    <col min="8454" max="8456" width="10.7109375" style="284" customWidth="1"/>
    <col min="8457" max="8457" width="3.7109375" style="284" customWidth="1"/>
    <col min="8458" max="8458" width="9.42578125" style="284" bestFit="1" customWidth="1"/>
    <col min="8459" max="8705" width="9.140625" style="284"/>
    <col min="8706" max="8706" width="13.7109375" style="284" customWidth="1"/>
    <col min="8707" max="8707" width="42.7109375" style="284" bestFit="1" customWidth="1"/>
    <col min="8708" max="8709" width="8.7109375" style="284" customWidth="1"/>
    <col min="8710" max="8712" width="10.7109375" style="284" customWidth="1"/>
    <col min="8713" max="8713" width="3.7109375" style="284" customWidth="1"/>
    <col min="8714" max="8714" width="9.42578125" style="284" bestFit="1" customWidth="1"/>
    <col min="8715" max="8961" width="9.140625" style="284"/>
    <col min="8962" max="8962" width="13.7109375" style="284" customWidth="1"/>
    <col min="8963" max="8963" width="42.7109375" style="284" bestFit="1" customWidth="1"/>
    <col min="8964" max="8965" width="8.7109375" style="284" customWidth="1"/>
    <col min="8966" max="8968" width="10.7109375" style="284" customWidth="1"/>
    <col min="8969" max="8969" width="3.7109375" style="284" customWidth="1"/>
    <col min="8970" max="8970" width="9.42578125" style="284" bestFit="1" customWidth="1"/>
    <col min="8971" max="9217" width="9.140625" style="284"/>
    <col min="9218" max="9218" width="13.7109375" style="284" customWidth="1"/>
    <col min="9219" max="9219" width="42.7109375" style="284" bestFit="1" customWidth="1"/>
    <col min="9220" max="9221" width="8.7109375" style="284" customWidth="1"/>
    <col min="9222" max="9224" width="10.7109375" style="284" customWidth="1"/>
    <col min="9225" max="9225" width="3.7109375" style="284" customWidth="1"/>
    <col min="9226" max="9226" width="9.42578125" style="284" bestFit="1" customWidth="1"/>
    <col min="9227" max="9473" width="9.140625" style="284"/>
    <col min="9474" max="9474" width="13.7109375" style="284" customWidth="1"/>
    <col min="9475" max="9475" width="42.7109375" style="284" bestFit="1" customWidth="1"/>
    <col min="9476" max="9477" width="8.7109375" style="284" customWidth="1"/>
    <col min="9478" max="9480" width="10.7109375" style="284" customWidth="1"/>
    <col min="9481" max="9481" width="3.7109375" style="284" customWidth="1"/>
    <col min="9482" max="9482" width="9.42578125" style="284" bestFit="1" customWidth="1"/>
    <col min="9483" max="9729" width="9.140625" style="284"/>
    <col min="9730" max="9730" width="13.7109375" style="284" customWidth="1"/>
    <col min="9731" max="9731" width="42.7109375" style="284" bestFit="1" customWidth="1"/>
    <col min="9732" max="9733" width="8.7109375" style="284" customWidth="1"/>
    <col min="9734" max="9736" width="10.7109375" style="284" customWidth="1"/>
    <col min="9737" max="9737" width="3.7109375" style="284" customWidth="1"/>
    <col min="9738" max="9738" width="9.42578125" style="284" bestFit="1" customWidth="1"/>
    <col min="9739" max="9985" width="9.140625" style="284"/>
    <col min="9986" max="9986" width="13.7109375" style="284" customWidth="1"/>
    <col min="9987" max="9987" width="42.7109375" style="284" bestFit="1" customWidth="1"/>
    <col min="9988" max="9989" width="8.7109375" style="284" customWidth="1"/>
    <col min="9990" max="9992" width="10.7109375" style="284" customWidth="1"/>
    <col min="9993" max="9993" width="3.7109375" style="284" customWidth="1"/>
    <col min="9994" max="9994" width="9.42578125" style="284" bestFit="1" customWidth="1"/>
    <col min="9995" max="10241" width="9.140625" style="284"/>
    <col min="10242" max="10242" width="13.7109375" style="284" customWidth="1"/>
    <col min="10243" max="10243" width="42.7109375" style="284" bestFit="1" customWidth="1"/>
    <col min="10244" max="10245" width="8.7109375" style="284" customWidth="1"/>
    <col min="10246" max="10248" width="10.7109375" style="284" customWidth="1"/>
    <col min="10249" max="10249" width="3.7109375" style="284" customWidth="1"/>
    <col min="10250" max="10250" width="9.42578125" style="284" bestFit="1" customWidth="1"/>
    <col min="10251" max="10497" width="9.140625" style="284"/>
    <col min="10498" max="10498" width="13.7109375" style="284" customWidth="1"/>
    <col min="10499" max="10499" width="42.7109375" style="284" bestFit="1" customWidth="1"/>
    <col min="10500" max="10501" width="8.7109375" style="284" customWidth="1"/>
    <col min="10502" max="10504" width="10.7109375" style="284" customWidth="1"/>
    <col min="10505" max="10505" width="3.7109375" style="284" customWidth="1"/>
    <col min="10506" max="10506" width="9.42578125" style="284" bestFit="1" customWidth="1"/>
    <col min="10507" max="10753" width="9.140625" style="284"/>
    <col min="10754" max="10754" width="13.7109375" style="284" customWidth="1"/>
    <col min="10755" max="10755" width="42.7109375" style="284" bestFit="1" customWidth="1"/>
    <col min="10756" max="10757" width="8.7109375" style="284" customWidth="1"/>
    <col min="10758" max="10760" width="10.7109375" style="284" customWidth="1"/>
    <col min="10761" max="10761" width="3.7109375" style="284" customWidth="1"/>
    <col min="10762" max="10762" width="9.42578125" style="284" bestFit="1" customWidth="1"/>
    <col min="10763" max="11009" width="9.140625" style="284"/>
    <col min="11010" max="11010" width="13.7109375" style="284" customWidth="1"/>
    <col min="11011" max="11011" width="42.7109375" style="284" bestFit="1" customWidth="1"/>
    <col min="11012" max="11013" width="8.7109375" style="284" customWidth="1"/>
    <col min="11014" max="11016" width="10.7109375" style="284" customWidth="1"/>
    <col min="11017" max="11017" width="3.7109375" style="284" customWidth="1"/>
    <col min="11018" max="11018" width="9.42578125" style="284" bestFit="1" customWidth="1"/>
    <col min="11019" max="11265" width="9.140625" style="284"/>
    <col min="11266" max="11266" width="13.7109375" style="284" customWidth="1"/>
    <col min="11267" max="11267" width="42.7109375" style="284" bestFit="1" customWidth="1"/>
    <col min="11268" max="11269" width="8.7109375" style="284" customWidth="1"/>
    <col min="11270" max="11272" width="10.7109375" style="284" customWidth="1"/>
    <col min="11273" max="11273" width="3.7109375" style="284" customWidth="1"/>
    <col min="11274" max="11274" width="9.42578125" style="284" bestFit="1" customWidth="1"/>
    <col min="11275" max="11521" width="9.140625" style="284"/>
    <col min="11522" max="11522" width="13.7109375" style="284" customWidth="1"/>
    <col min="11523" max="11523" width="42.7109375" style="284" bestFit="1" customWidth="1"/>
    <col min="11524" max="11525" width="8.7109375" style="284" customWidth="1"/>
    <col min="11526" max="11528" width="10.7109375" style="284" customWidth="1"/>
    <col min="11529" max="11529" width="3.7109375" style="284" customWidth="1"/>
    <col min="11530" max="11530" width="9.42578125" style="284" bestFit="1" customWidth="1"/>
    <col min="11531" max="11777" width="9.140625" style="284"/>
    <col min="11778" max="11778" width="13.7109375" style="284" customWidth="1"/>
    <col min="11779" max="11779" width="42.7109375" style="284" bestFit="1" customWidth="1"/>
    <col min="11780" max="11781" width="8.7109375" style="284" customWidth="1"/>
    <col min="11782" max="11784" width="10.7109375" style="284" customWidth="1"/>
    <col min="11785" max="11785" width="3.7109375" style="284" customWidth="1"/>
    <col min="11786" max="11786" width="9.42578125" style="284" bestFit="1" customWidth="1"/>
    <col min="11787" max="12033" width="9.140625" style="284"/>
    <col min="12034" max="12034" width="13.7109375" style="284" customWidth="1"/>
    <col min="12035" max="12035" width="42.7109375" style="284" bestFit="1" customWidth="1"/>
    <col min="12036" max="12037" width="8.7109375" style="284" customWidth="1"/>
    <col min="12038" max="12040" width="10.7109375" style="284" customWidth="1"/>
    <col min="12041" max="12041" width="3.7109375" style="284" customWidth="1"/>
    <col min="12042" max="12042" width="9.42578125" style="284" bestFit="1" customWidth="1"/>
    <col min="12043" max="12289" width="9.140625" style="284"/>
    <col min="12290" max="12290" width="13.7109375" style="284" customWidth="1"/>
    <col min="12291" max="12291" width="42.7109375" style="284" bestFit="1" customWidth="1"/>
    <col min="12292" max="12293" width="8.7109375" style="284" customWidth="1"/>
    <col min="12294" max="12296" width="10.7109375" style="284" customWidth="1"/>
    <col min="12297" max="12297" width="3.7109375" style="284" customWidth="1"/>
    <col min="12298" max="12298" width="9.42578125" style="284" bestFit="1" customWidth="1"/>
    <col min="12299" max="12545" width="9.140625" style="284"/>
    <col min="12546" max="12546" width="13.7109375" style="284" customWidth="1"/>
    <col min="12547" max="12547" width="42.7109375" style="284" bestFit="1" customWidth="1"/>
    <col min="12548" max="12549" width="8.7109375" style="284" customWidth="1"/>
    <col min="12550" max="12552" width="10.7109375" style="284" customWidth="1"/>
    <col min="12553" max="12553" width="3.7109375" style="284" customWidth="1"/>
    <col min="12554" max="12554" width="9.42578125" style="284" bestFit="1" customWidth="1"/>
    <col min="12555" max="12801" width="9.140625" style="284"/>
    <col min="12802" max="12802" width="13.7109375" style="284" customWidth="1"/>
    <col min="12803" max="12803" width="42.7109375" style="284" bestFit="1" customWidth="1"/>
    <col min="12804" max="12805" width="8.7109375" style="284" customWidth="1"/>
    <col min="12806" max="12808" width="10.7109375" style="284" customWidth="1"/>
    <col min="12809" max="12809" width="3.7109375" style="284" customWidth="1"/>
    <col min="12810" max="12810" width="9.42578125" style="284" bestFit="1" customWidth="1"/>
    <col min="12811" max="13057" width="9.140625" style="284"/>
    <col min="13058" max="13058" width="13.7109375" style="284" customWidth="1"/>
    <col min="13059" max="13059" width="42.7109375" style="284" bestFit="1" customWidth="1"/>
    <col min="13060" max="13061" width="8.7109375" style="284" customWidth="1"/>
    <col min="13062" max="13064" width="10.7109375" style="284" customWidth="1"/>
    <col min="13065" max="13065" width="3.7109375" style="284" customWidth="1"/>
    <col min="13066" max="13066" width="9.42578125" style="284" bestFit="1" customWidth="1"/>
    <col min="13067" max="13313" width="9.140625" style="284"/>
    <col min="13314" max="13314" width="13.7109375" style="284" customWidth="1"/>
    <col min="13315" max="13315" width="42.7109375" style="284" bestFit="1" customWidth="1"/>
    <col min="13316" max="13317" width="8.7109375" style="284" customWidth="1"/>
    <col min="13318" max="13320" width="10.7109375" style="284" customWidth="1"/>
    <col min="13321" max="13321" width="3.7109375" style="284" customWidth="1"/>
    <col min="13322" max="13322" width="9.42578125" style="284" bestFit="1" customWidth="1"/>
    <col min="13323" max="13569" width="9.140625" style="284"/>
    <col min="13570" max="13570" width="13.7109375" style="284" customWidth="1"/>
    <col min="13571" max="13571" width="42.7109375" style="284" bestFit="1" customWidth="1"/>
    <col min="13572" max="13573" width="8.7109375" style="284" customWidth="1"/>
    <col min="13574" max="13576" width="10.7109375" style="284" customWidth="1"/>
    <col min="13577" max="13577" width="3.7109375" style="284" customWidth="1"/>
    <col min="13578" max="13578" width="9.42578125" style="284" bestFit="1" customWidth="1"/>
    <col min="13579" max="13825" width="9.140625" style="284"/>
    <col min="13826" max="13826" width="13.7109375" style="284" customWidth="1"/>
    <col min="13827" max="13827" width="42.7109375" style="284" bestFit="1" customWidth="1"/>
    <col min="13828" max="13829" width="8.7109375" style="284" customWidth="1"/>
    <col min="13830" max="13832" width="10.7109375" style="284" customWidth="1"/>
    <col min="13833" max="13833" width="3.7109375" style="284" customWidth="1"/>
    <col min="13834" max="13834" width="9.42578125" style="284" bestFit="1" customWidth="1"/>
    <col min="13835" max="14081" width="9.140625" style="284"/>
    <col min="14082" max="14082" width="13.7109375" style="284" customWidth="1"/>
    <col min="14083" max="14083" width="42.7109375" style="284" bestFit="1" customWidth="1"/>
    <col min="14084" max="14085" width="8.7109375" style="284" customWidth="1"/>
    <col min="14086" max="14088" width="10.7109375" style="284" customWidth="1"/>
    <col min="14089" max="14089" width="3.7109375" style="284" customWidth="1"/>
    <col min="14090" max="14090" width="9.42578125" style="284" bestFit="1" customWidth="1"/>
    <col min="14091" max="14337" width="9.140625" style="284"/>
    <col min="14338" max="14338" width="13.7109375" style="284" customWidth="1"/>
    <col min="14339" max="14339" width="42.7109375" style="284" bestFit="1" customWidth="1"/>
    <col min="14340" max="14341" width="8.7109375" style="284" customWidth="1"/>
    <col min="14342" max="14344" width="10.7109375" style="284" customWidth="1"/>
    <col min="14345" max="14345" width="3.7109375" style="284" customWidth="1"/>
    <col min="14346" max="14346" width="9.42578125" style="284" bestFit="1" customWidth="1"/>
    <col min="14347" max="14593" width="9.140625" style="284"/>
    <col min="14594" max="14594" width="13.7109375" style="284" customWidth="1"/>
    <col min="14595" max="14595" width="42.7109375" style="284" bestFit="1" customWidth="1"/>
    <col min="14596" max="14597" width="8.7109375" style="284" customWidth="1"/>
    <col min="14598" max="14600" width="10.7109375" style="284" customWidth="1"/>
    <col min="14601" max="14601" width="3.7109375" style="284" customWidth="1"/>
    <col min="14602" max="14602" width="9.42578125" style="284" bestFit="1" customWidth="1"/>
    <col min="14603" max="14849" width="9.140625" style="284"/>
    <col min="14850" max="14850" width="13.7109375" style="284" customWidth="1"/>
    <col min="14851" max="14851" width="42.7109375" style="284" bestFit="1" customWidth="1"/>
    <col min="14852" max="14853" width="8.7109375" style="284" customWidth="1"/>
    <col min="14854" max="14856" width="10.7109375" style="284" customWidth="1"/>
    <col min="14857" max="14857" width="3.7109375" style="284" customWidth="1"/>
    <col min="14858" max="14858" width="9.42578125" style="284" bestFit="1" customWidth="1"/>
    <col min="14859" max="15105" width="9.140625" style="284"/>
    <col min="15106" max="15106" width="13.7109375" style="284" customWidth="1"/>
    <col min="15107" max="15107" width="42.7109375" style="284" bestFit="1" customWidth="1"/>
    <col min="15108" max="15109" width="8.7109375" style="284" customWidth="1"/>
    <col min="15110" max="15112" width="10.7109375" style="284" customWidth="1"/>
    <col min="15113" max="15113" width="3.7109375" style="284" customWidth="1"/>
    <col min="15114" max="15114" width="9.42578125" style="284" bestFit="1" customWidth="1"/>
    <col min="15115" max="15361" width="9.140625" style="284"/>
    <col min="15362" max="15362" width="13.7109375" style="284" customWidth="1"/>
    <col min="15363" max="15363" width="42.7109375" style="284" bestFit="1" customWidth="1"/>
    <col min="15364" max="15365" width="8.7109375" style="284" customWidth="1"/>
    <col min="15366" max="15368" width="10.7109375" style="284" customWidth="1"/>
    <col min="15369" max="15369" width="3.7109375" style="284" customWidth="1"/>
    <col min="15370" max="15370" width="9.42578125" style="284" bestFit="1" customWidth="1"/>
    <col min="15371" max="15617" width="9.140625" style="284"/>
    <col min="15618" max="15618" width="13.7109375" style="284" customWidth="1"/>
    <col min="15619" max="15619" width="42.7109375" style="284" bestFit="1" customWidth="1"/>
    <col min="15620" max="15621" width="8.7109375" style="284" customWidth="1"/>
    <col min="15622" max="15624" width="10.7109375" style="284" customWidth="1"/>
    <col min="15625" max="15625" width="3.7109375" style="284" customWidth="1"/>
    <col min="15626" max="15626" width="9.42578125" style="284" bestFit="1" customWidth="1"/>
    <col min="15627" max="15873" width="9.140625" style="284"/>
    <col min="15874" max="15874" width="13.7109375" style="284" customWidth="1"/>
    <col min="15875" max="15875" width="42.7109375" style="284" bestFit="1" customWidth="1"/>
    <col min="15876" max="15877" width="8.7109375" style="284" customWidth="1"/>
    <col min="15878" max="15880" width="10.7109375" style="284" customWidth="1"/>
    <col min="15881" max="15881" width="3.7109375" style="284" customWidth="1"/>
    <col min="15882" max="15882" width="9.42578125" style="284" bestFit="1" customWidth="1"/>
    <col min="15883" max="16129" width="9.140625" style="284"/>
    <col min="16130" max="16130" width="13.7109375" style="284" customWidth="1"/>
    <col min="16131" max="16131" width="42.7109375" style="284" bestFit="1" customWidth="1"/>
    <col min="16132" max="16133" width="8.7109375" style="284" customWidth="1"/>
    <col min="16134" max="16136" width="10.7109375" style="284" customWidth="1"/>
    <col min="16137" max="16137" width="3.7109375" style="284" customWidth="1"/>
    <col min="16138" max="16138" width="9.42578125" style="284" bestFit="1" customWidth="1"/>
    <col min="16139" max="16384" width="9.140625" style="284"/>
  </cols>
  <sheetData>
    <row r="1" spans="2:12" ht="15.75" thickBot="1" x14ac:dyDescent="0.3">
      <c r="C1" s="3"/>
      <c r="D1" s="4"/>
    </row>
    <row r="2" spans="2:12" x14ac:dyDescent="0.25">
      <c r="B2" s="376" t="s">
        <v>191</v>
      </c>
      <c r="C2" s="366" t="s">
        <v>295</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82" customFormat="1" x14ac:dyDescent="0.25">
      <c r="B30" s="99"/>
      <c r="C30" s="67"/>
      <c r="D30" s="68"/>
      <c r="E30" s="139"/>
      <c r="F30" s="139"/>
      <c r="G30" s="139"/>
      <c r="H30" s="140"/>
    </row>
    <row r="31" spans="2:13" s="282" customFormat="1" x14ac:dyDescent="0.25">
      <c r="B31" s="74"/>
      <c r="C31" s="74"/>
      <c r="D31" s="75"/>
      <c r="E31" s="142"/>
      <c r="F31" s="142"/>
      <c r="G31" s="124"/>
      <c r="H31" s="125"/>
    </row>
    <row r="32" spans="2:13" s="282" customFormat="1" x14ac:dyDescent="0.25">
      <c r="B32" s="74"/>
      <c r="C32" s="74"/>
      <c r="D32" s="75"/>
      <c r="E32" s="142"/>
      <c r="F32" s="142"/>
      <c r="G32" s="124"/>
      <c r="H32" s="125"/>
    </row>
    <row r="33" spans="2:10" s="282" customFormat="1" x14ac:dyDescent="0.25">
      <c r="B33" s="74"/>
      <c r="C33" s="74"/>
      <c r="D33" s="75"/>
      <c r="E33" s="142"/>
      <c r="F33" s="142"/>
      <c r="G33" s="142"/>
      <c r="H33" s="125"/>
    </row>
    <row r="34" spans="2:10" s="282" customFormat="1" x14ac:dyDescent="0.25">
      <c r="B34" s="74"/>
      <c r="C34" s="74"/>
      <c r="D34" s="75"/>
      <c r="E34" s="142"/>
      <c r="F34" s="142"/>
      <c r="G34" s="124"/>
      <c r="H34" s="125"/>
    </row>
    <row r="35" spans="2:10" s="282"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(36+108+36)*4+(36+96+36)*3</f>
        <v>1224</v>
      </c>
      <c r="F41" s="249">
        <f>'ANAS 2015'!E21</f>
        <v>0.4</v>
      </c>
      <c r="G41" s="251">
        <f>E41/$G$15</f>
        <v>1224</v>
      </c>
      <c r="H41" s="252">
        <f>G41*F41</f>
        <v>489.6</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1224</v>
      </c>
      <c r="F42" s="258">
        <f>'ANAS 2015'!E22</f>
        <v>1.8</v>
      </c>
      <c r="G42" s="255">
        <f>E42/$G$15</f>
        <v>1224</v>
      </c>
      <c r="H42" s="256">
        <f>G42*F42</f>
        <v>2203.2000000000003</v>
      </c>
      <c r="J42" s="45"/>
    </row>
    <row r="43" spans="2:10" ht="15.75" thickBot="1" x14ac:dyDescent="0.3">
      <c r="B43" s="97"/>
      <c r="C43" s="56" t="s">
        <v>22</v>
      </c>
      <c r="D43" s="57"/>
      <c r="E43" s="136"/>
      <c r="F43" s="136"/>
      <c r="G43" s="60" t="s">
        <v>15</v>
      </c>
      <c r="H43" s="12">
        <f>SUM(H41:H42)</f>
        <v>2692.8</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2692.8</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8"/>
  <sheetViews>
    <sheetView view="pageBreakPreview" topLeftCell="A34" zoomScale="85" zoomScaleNormal="85" zoomScaleSheetLayoutView="85" workbookViewId="0">
      <selection activeCell="C43" sqref="C43"/>
    </sheetView>
  </sheetViews>
  <sheetFormatPr defaultRowHeight="15" x14ac:dyDescent="0.25"/>
  <cols>
    <col min="1" max="1" width="3.7109375" style="284" customWidth="1"/>
    <col min="2" max="2" width="15.7109375" style="101" customWidth="1"/>
    <col min="3" max="3" width="80.7109375" style="284"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4" customWidth="1"/>
    <col min="10" max="257" width="9.140625" style="284"/>
    <col min="258" max="258" width="13.7109375" style="284" customWidth="1"/>
    <col min="259" max="259" width="42.7109375" style="284" customWidth="1"/>
    <col min="260" max="261" width="8.7109375" style="284" customWidth="1"/>
    <col min="262" max="262" width="11.140625" style="284" customWidth="1"/>
    <col min="263" max="263" width="11.28515625" style="284" bestFit="1" customWidth="1"/>
    <col min="264" max="264" width="10.140625" style="284" bestFit="1" customWidth="1"/>
    <col min="265" max="265" width="3.7109375" style="284" customWidth="1"/>
    <col min="266" max="513" width="9.140625" style="284"/>
    <col min="514" max="514" width="13.7109375" style="284" customWidth="1"/>
    <col min="515" max="515" width="42.7109375" style="284" customWidth="1"/>
    <col min="516" max="517" width="8.7109375" style="284" customWidth="1"/>
    <col min="518" max="518" width="11.140625" style="284" customWidth="1"/>
    <col min="519" max="519" width="11.28515625" style="284" bestFit="1" customWidth="1"/>
    <col min="520" max="520" width="10.140625" style="284" bestFit="1" customWidth="1"/>
    <col min="521" max="521" width="3.7109375" style="284" customWidth="1"/>
    <col min="522" max="769" width="9.140625" style="284"/>
    <col min="770" max="770" width="13.7109375" style="284" customWidth="1"/>
    <col min="771" max="771" width="42.7109375" style="284" customWidth="1"/>
    <col min="772" max="773" width="8.7109375" style="284" customWidth="1"/>
    <col min="774" max="774" width="11.140625" style="284" customWidth="1"/>
    <col min="775" max="775" width="11.28515625" style="284" bestFit="1" customWidth="1"/>
    <col min="776" max="776" width="10.140625" style="284" bestFit="1" customWidth="1"/>
    <col min="777" max="777" width="3.7109375" style="284" customWidth="1"/>
    <col min="778" max="1025" width="9.140625" style="284"/>
    <col min="1026" max="1026" width="13.7109375" style="284" customWidth="1"/>
    <col min="1027" max="1027" width="42.7109375" style="284" customWidth="1"/>
    <col min="1028" max="1029" width="8.7109375" style="284" customWidth="1"/>
    <col min="1030" max="1030" width="11.140625" style="284" customWidth="1"/>
    <col min="1031" max="1031" width="11.28515625" style="284" bestFit="1" customWidth="1"/>
    <col min="1032" max="1032" width="10.140625" style="284" bestFit="1" customWidth="1"/>
    <col min="1033" max="1033" width="3.7109375" style="284" customWidth="1"/>
    <col min="1034" max="1281" width="9.140625" style="284"/>
    <col min="1282" max="1282" width="13.7109375" style="284" customWidth="1"/>
    <col min="1283" max="1283" width="42.7109375" style="284" customWidth="1"/>
    <col min="1284" max="1285" width="8.7109375" style="284" customWidth="1"/>
    <col min="1286" max="1286" width="11.140625" style="284" customWidth="1"/>
    <col min="1287" max="1287" width="11.28515625" style="284" bestFit="1" customWidth="1"/>
    <col min="1288" max="1288" width="10.140625" style="284" bestFit="1" customWidth="1"/>
    <col min="1289" max="1289" width="3.7109375" style="284" customWidth="1"/>
    <col min="1290" max="1537" width="9.140625" style="284"/>
    <col min="1538" max="1538" width="13.7109375" style="284" customWidth="1"/>
    <col min="1539" max="1539" width="42.7109375" style="284" customWidth="1"/>
    <col min="1540" max="1541" width="8.7109375" style="284" customWidth="1"/>
    <col min="1542" max="1542" width="11.140625" style="284" customWidth="1"/>
    <col min="1543" max="1543" width="11.28515625" style="284" bestFit="1" customWidth="1"/>
    <col min="1544" max="1544" width="10.140625" style="284" bestFit="1" customWidth="1"/>
    <col min="1545" max="1545" width="3.7109375" style="284" customWidth="1"/>
    <col min="1546" max="1793" width="9.140625" style="284"/>
    <col min="1794" max="1794" width="13.7109375" style="284" customWidth="1"/>
    <col min="1795" max="1795" width="42.7109375" style="284" customWidth="1"/>
    <col min="1796" max="1797" width="8.7109375" style="284" customWidth="1"/>
    <col min="1798" max="1798" width="11.140625" style="284" customWidth="1"/>
    <col min="1799" max="1799" width="11.28515625" style="284" bestFit="1" customWidth="1"/>
    <col min="1800" max="1800" width="10.140625" style="284" bestFit="1" customWidth="1"/>
    <col min="1801" max="1801" width="3.7109375" style="284" customWidth="1"/>
    <col min="1802" max="2049" width="9.140625" style="284"/>
    <col min="2050" max="2050" width="13.7109375" style="284" customWidth="1"/>
    <col min="2051" max="2051" width="42.7109375" style="284" customWidth="1"/>
    <col min="2052" max="2053" width="8.7109375" style="284" customWidth="1"/>
    <col min="2054" max="2054" width="11.140625" style="284" customWidth="1"/>
    <col min="2055" max="2055" width="11.28515625" style="284" bestFit="1" customWidth="1"/>
    <col min="2056" max="2056" width="10.140625" style="284" bestFit="1" customWidth="1"/>
    <col min="2057" max="2057" width="3.7109375" style="284" customWidth="1"/>
    <col min="2058" max="2305" width="9.140625" style="284"/>
    <col min="2306" max="2306" width="13.7109375" style="284" customWidth="1"/>
    <col min="2307" max="2307" width="42.7109375" style="284" customWidth="1"/>
    <col min="2308" max="2309" width="8.7109375" style="284" customWidth="1"/>
    <col min="2310" max="2310" width="11.140625" style="284" customWidth="1"/>
    <col min="2311" max="2311" width="11.28515625" style="284" bestFit="1" customWidth="1"/>
    <col min="2312" max="2312" width="10.140625" style="284" bestFit="1" customWidth="1"/>
    <col min="2313" max="2313" width="3.7109375" style="284" customWidth="1"/>
    <col min="2314" max="2561" width="9.140625" style="284"/>
    <col min="2562" max="2562" width="13.7109375" style="284" customWidth="1"/>
    <col min="2563" max="2563" width="42.7109375" style="284" customWidth="1"/>
    <col min="2564" max="2565" width="8.7109375" style="284" customWidth="1"/>
    <col min="2566" max="2566" width="11.140625" style="284" customWidth="1"/>
    <col min="2567" max="2567" width="11.28515625" style="284" bestFit="1" customWidth="1"/>
    <col min="2568" max="2568" width="10.140625" style="284" bestFit="1" customWidth="1"/>
    <col min="2569" max="2569" width="3.7109375" style="284" customWidth="1"/>
    <col min="2570" max="2817" width="9.140625" style="284"/>
    <col min="2818" max="2818" width="13.7109375" style="284" customWidth="1"/>
    <col min="2819" max="2819" width="42.7109375" style="284" customWidth="1"/>
    <col min="2820" max="2821" width="8.7109375" style="284" customWidth="1"/>
    <col min="2822" max="2822" width="11.140625" style="284" customWidth="1"/>
    <col min="2823" max="2823" width="11.28515625" style="284" bestFit="1" customWidth="1"/>
    <col min="2824" max="2824" width="10.140625" style="284" bestFit="1" customWidth="1"/>
    <col min="2825" max="2825" width="3.7109375" style="284" customWidth="1"/>
    <col min="2826" max="3073" width="9.140625" style="284"/>
    <col min="3074" max="3074" width="13.7109375" style="284" customWidth="1"/>
    <col min="3075" max="3075" width="42.7109375" style="284" customWidth="1"/>
    <col min="3076" max="3077" width="8.7109375" style="284" customWidth="1"/>
    <col min="3078" max="3078" width="11.140625" style="284" customWidth="1"/>
    <col min="3079" max="3079" width="11.28515625" style="284" bestFit="1" customWidth="1"/>
    <col min="3080" max="3080" width="10.140625" style="284" bestFit="1" customWidth="1"/>
    <col min="3081" max="3081" width="3.7109375" style="284" customWidth="1"/>
    <col min="3082" max="3329" width="9.140625" style="284"/>
    <col min="3330" max="3330" width="13.7109375" style="284" customWidth="1"/>
    <col min="3331" max="3331" width="42.7109375" style="284" customWidth="1"/>
    <col min="3332" max="3333" width="8.7109375" style="284" customWidth="1"/>
    <col min="3334" max="3334" width="11.140625" style="284" customWidth="1"/>
    <col min="3335" max="3335" width="11.28515625" style="284" bestFit="1" customWidth="1"/>
    <col min="3336" max="3336" width="10.140625" style="284" bestFit="1" customWidth="1"/>
    <col min="3337" max="3337" width="3.7109375" style="284" customWidth="1"/>
    <col min="3338" max="3585" width="9.140625" style="284"/>
    <col min="3586" max="3586" width="13.7109375" style="284" customWidth="1"/>
    <col min="3587" max="3587" width="42.7109375" style="284" customWidth="1"/>
    <col min="3588" max="3589" width="8.7109375" style="284" customWidth="1"/>
    <col min="3590" max="3590" width="11.140625" style="284" customWidth="1"/>
    <col min="3591" max="3591" width="11.28515625" style="284" bestFit="1" customWidth="1"/>
    <col min="3592" max="3592" width="10.140625" style="284" bestFit="1" customWidth="1"/>
    <col min="3593" max="3593" width="3.7109375" style="284" customWidth="1"/>
    <col min="3594" max="3841" width="9.140625" style="284"/>
    <col min="3842" max="3842" width="13.7109375" style="284" customWidth="1"/>
    <col min="3843" max="3843" width="42.7109375" style="284" customWidth="1"/>
    <col min="3844" max="3845" width="8.7109375" style="284" customWidth="1"/>
    <col min="3846" max="3846" width="11.140625" style="284" customWidth="1"/>
    <col min="3847" max="3847" width="11.28515625" style="284" bestFit="1" customWidth="1"/>
    <col min="3848" max="3848" width="10.140625" style="284" bestFit="1" customWidth="1"/>
    <col min="3849" max="3849" width="3.7109375" style="284" customWidth="1"/>
    <col min="3850" max="4097" width="9.140625" style="284"/>
    <col min="4098" max="4098" width="13.7109375" style="284" customWidth="1"/>
    <col min="4099" max="4099" width="42.7109375" style="284" customWidth="1"/>
    <col min="4100" max="4101" width="8.7109375" style="284" customWidth="1"/>
    <col min="4102" max="4102" width="11.140625" style="284" customWidth="1"/>
    <col min="4103" max="4103" width="11.28515625" style="284" bestFit="1" customWidth="1"/>
    <col min="4104" max="4104" width="10.140625" style="284" bestFit="1" customWidth="1"/>
    <col min="4105" max="4105" width="3.7109375" style="284" customWidth="1"/>
    <col min="4106" max="4353" width="9.140625" style="284"/>
    <col min="4354" max="4354" width="13.7109375" style="284" customWidth="1"/>
    <col min="4355" max="4355" width="42.7109375" style="284" customWidth="1"/>
    <col min="4356" max="4357" width="8.7109375" style="284" customWidth="1"/>
    <col min="4358" max="4358" width="11.140625" style="284" customWidth="1"/>
    <col min="4359" max="4359" width="11.28515625" style="284" bestFit="1" customWidth="1"/>
    <col min="4360" max="4360" width="10.140625" style="284" bestFit="1" customWidth="1"/>
    <col min="4361" max="4361" width="3.7109375" style="284" customWidth="1"/>
    <col min="4362" max="4609" width="9.140625" style="284"/>
    <col min="4610" max="4610" width="13.7109375" style="284" customWidth="1"/>
    <col min="4611" max="4611" width="42.7109375" style="284" customWidth="1"/>
    <col min="4612" max="4613" width="8.7109375" style="284" customWidth="1"/>
    <col min="4614" max="4614" width="11.140625" style="284" customWidth="1"/>
    <col min="4615" max="4615" width="11.28515625" style="284" bestFit="1" customWidth="1"/>
    <col min="4616" max="4616" width="10.140625" style="284" bestFit="1" customWidth="1"/>
    <col min="4617" max="4617" width="3.7109375" style="284" customWidth="1"/>
    <col min="4618" max="4865" width="9.140625" style="284"/>
    <col min="4866" max="4866" width="13.7109375" style="284" customWidth="1"/>
    <col min="4867" max="4867" width="42.7109375" style="284" customWidth="1"/>
    <col min="4868" max="4869" width="8.7109375" style="284" customWidth="1"/>
    <col min="4870" max="4870" width="11.140625" style="284" customWidth="1"/>
    <col min="4871" max="4871" width="11.28515625" style="284" bestFit="1" customWidth="1"/>
    <col min="4872" max="4872" width="10.140625" style="284" bestFit="1" customWidth="1"/>
    <col min="4873" max="4873" width="3.7109375" style="284" customWidth="1"/>
    <col min="4874" max="5121" width="9.140625" style="284"/>
    <col min="5122" max="5122" width="13.7109375" style="284" customWidth="1"/>
    <col min="5123" max="5123" width="42.7109375" style="284" customWidth="1"/>
    <col min="5124" max="5125" width="8.7109375" style="284" customWidth="1"/>
    <col min="5126" max="5126" width="11.140625" style="284" customWidth="1"/>
    <col min="5127" max="5127" width="11.28515625" style="284" bestFit="1" customWidth="1"/>
    <col min="5128" max="5128" width="10.140625" style="284" bestFit="1" customWidth="1"/>
    <col min="5129" max="5129" width="3.7109375" style="284" customWidth="1"/>
    <col min="5130" max="5377" width="9.140625" style="284"/>
    <col min="5378" max="5378" width="13.7109375" style="284" customWidth="1"/>
    <col min="5379" max="5379" width="42.7109375" style="284" customWidth="1"/>
    <col min="5380" max="5381" width="8.7109375" style="284" customWidth="1"/>
    <col min="5382" max="5382" width="11.140625" style="284" customWidth="1"/>
    <col min="5383" max="5383" width="11.28515625" style="284" bestFit="1" customWidth="1"/>
    <col min="5384" max="5384" width="10.140625" style="284" bestFit="1" customWidth="1"/>
    <col min="5385" max="5385" width="3.7109375" style="284" customWidth="1"/>
    <col min="5386" max="5633" width="9.140625" style="284"/>
    <col min="5634" max="5634" width="13.7109375" style="284" customWidth="1"/>
    <col min="5635" max="5635" width="42.7109375" style="284" customWidth="1"/>
    <col min="5636" max="5637" width="8.7109375" style="284" customWidth="1"/>
    <col min="5638" max="5638" width="11.140625" style="284" customWidth="1"/>
    <col min="5639" max="5639" width="11.28515625" style="284" bestFit="1" customWidth="1"/>
    <col min="5640" max="5640" width="10.140625" style="284" bestFit="1" customWidth="1"/>
    <col min="5641" max="5641" width="3.7109375" style="284" customWidth="1"/>
    <col min="5642" max="5889" width="9.140625" style="284"/>
    <col min="5890" max="5890" width="13.7109375" style="284" customWidth="1"/>
    <col min="5891" max="5891" width="42.7109375" style="284" customWidth="1"/>
    <col min="5892" max="5893" width="8.7109375" style="284" customWidth="1"/>
    <col min="5894" max="5894" width="11.140625" style="284" customWidth="1"/>
    <col min="5895" max="5895" width="11.28515625" style="284" bestFit="1" customWidth="1"/>
    <col min="5896" max="5896" width="10.140625" style="284" bestFit="1" customWidth="1"/>
    <col min="5897" max="5897" width="3.7109375" style="284" customWidth="1"/>
    <col min="5898" max="6145" width="9.140625" style="284"/>
    <col min="6146" max="6146" width="13.7109375" style="284" customWidth="1"/>
    <col min="6147" max="6147" width="42.7109375" style="284" customWidth="1"/>
    <col min="6148" max="6149" width="8.7109375" style="284" customWidth="1"/>
    <col min="6150" max="6150" width="11.140625" style="284" customWidth="1"/>
    <col min="6151" max="6151" width="11.28515625" style="284" bestFit="1" customWidth="1"/>
    <col min="6152" max="6152" width="10.140625" style="284" bestFit="1" customWidth="1"/>
    <col min="6153" max="6153" width="3.7109375" style="284" customWidth="1"/>
    <col min="6154" max="6401" width="9.140625" style="284"/>
    <col min="6402" max="6402" width="13.7109375" style="284" customWidth="1"/>
    <col min="6403" max="6403" width="42.7109375" style="284" customWidth="1"/>
    <col min="6404" max="6405" width="8.7109375" style="284" customWidth="1"/>
    <col min="6406" max="6406" width="11.140625" style="284" customWidth="1"/>
    <col min="6407" max="6407" width="11.28515625" style="284" bestFit="1" customWidth="1"/>
    <col min="6408" max="6408" width="10.140625" style="284" bestFit="1" customWidth="1"/>
    <col min="6409" max="6409" width="3.7109375" style="284" customWidth="1"/>
    <col min="6410" max="6657" width="9.140625" style="284"/>
    <col min="6658" max="6658" width="13.7109375" style="284" customWidth="1"/>
    <col min="6659" max="6659" width="42.7109375" style="284" customWidth="1"/>
    <col min="6660" max="6661" width="8.7109375" style="284" customWidth="1"/>
    <col min="6662" max="6662" width="11.140625" style="284" customWidth="1"/>
    <col min="6663" max="6663" width="11.28515625" style="284" bestFit="1" customWidth="1"/>
    <col min="6664" max="6664" width="10.140625" style="284" bestFit="1" customWidth="1"/>
    <col min="6665" max="6665" width="3.7109375" style="284" customWidth="1"/>
    <col min="6666" max="6913" width="9.140625" style="284"/>
    <col min="6914" max="6914" width="13.7109375" style="284" customWidth="1"/>
    <col min="6915" max="6915" width="42.7109375" style="284" customWidth="1"/>
    <col min="6916" max="6917" width="8.7109375" style="284" customWidth="1"/>
    <col min="6918" max="6918" width="11.140625" style="284" customWidth="1"/>
    <col min="6919" max="6919" width="11.28515625" style="284" bestFit="1" customWidth="1"/>
    <col min="6920" max="6920" width="10.140625" style="284" bestFit="1" customWidth="1"/>
    <col min="6921" max="6921" width="3.7109375" style="284" customWidth="1"/>
    <col min="6922" max="7169" width="9.140625" style="284"/>
    <col min="7170" max="7170" width="13.7109375" style="284" customWidth="1"/>
    <col min="7171" max="7171" width="42.7109375" style="284" customWidth="1"/>
    <col min="7172" max="7173" width="8.7109375" style="284" customWidth="1"/>
    <col min="7174" max="7174" width="11.140625" style="284" customWidth="1"/>
    <col min="7175" max="7175" width="11.28515625" style="284" bestFit="1" customWidth="1"/>
    <col min="7176" max="7176" width="10.140625" style="284" bestFit="1" customWidth="1"/>
    <col min="7177" max="7177" width="3.7109375" style="284" customWidth="1"/>
    <col min="7178" max="7425" width="9.140625" style="284"/>
    <col min="7426" max="7426" width="13.7109375" style="284" customWidth="1"/>
    <col min="7427" max="7427" width="42.7109375" style="284" customWidth="1"/>
    <col min="7428" max="7429" width="8.7109375" style="284" customWidth="1"/>
    <col min="7430" max="7430" width="11.140625" style="284" customWidth="1"/>
    <col min="7431" max="7431" width="11.28515625" style="284" bestFit="1" customWidth="1"/>
    <col min="7432" max="7432" width="10.140625" style="284" bestFit="1" customWidth="1"/>
    <col min="7433" max="7433" width="3.7109375" style="284" customWidth="1"/>
    <col min="7434" max="7681" width="9.140625" style="284"/>
    <col min="7682" max="7682" width="13.7109375" style="284" customWidth="1"/>
    <col min="7683" max="7683" width="42.7109375" style="284" customWidth="1"/>
    <col min="7684" max="7685" width="8.7109375" style="284" customWidth="1"/>
    <col min="7686" max="7686" width="11.140625" style="284" customWidth="1"/>
    <col min="7687" max="7687" width="11.28515625" style="284" bestFit="1" customWidth="1"/>
    <col min="7688" max="7688" width="10.140625" style="284" bestFit="1" customWidth="1"/>
    <col min="7689" max="7689" width="3.7109375" style="284" customWidth="1"/>
    <col min="7690" max="7937" width="9.140625" style="284"/>
    <col min="7938" max="7938" width="13.7109375" style="284" customWidth="1"/>
    <col min="7939" max="7939" width="42.7109375" style="284" customWidth="1"/>
    <col min="7940" max="7941" width="8.7109375" style="284" customWidth="1"/>
    <col min="7942" max="7942" width="11.140625" style="284" customWidth="1"/>
    <col min="7943" max="7943" width="11.28515625" style="284" bestFit="1" customWidth="1"/>
    <col min="7944" max="7944" width="10.140625" style="284" bestFit="1" customWidth="1"/>
    <col min="7945" max="7945" width="3.7109375" style="284" customWidth="1"/>
    <col min="7946" max="8193" width="9.140625" style="284"/>
    <col min="8194" max="8194" width="13.7109375" style="284" customWidth="1"/>
    <col min="8195" max="8195" width="42.7109375" style="284" customWidth="1"/>
    <col min="8196" max="8197" width="8.7109375" style="284" customWidth="1"/>
    <col min="8198" max="8198" width="11.140625" style="284" customWidth="1"/>
    <col min="8199" max="8199" width="11.28515625" style="284" bestFit="1" customWidth="1"/>
    <col min="8200" max="8200" width="10.140625" style="284" bestFit="1" customWidth="1"/>
    <col min="8201" max="8201" width="3.7109375" style="284" customWidth="1"/>
    <col min="8202" max="8449" width="9.140625" style="284"/>
    <col min="8450" max="8450" width="13.7109375" style="284" customWidth="1"/>
    <col min="8451" max="8451" width="42.7109375" style="284" customWidth="1"/>
    <col min="8452" max="8453" width="8.7109375" style="284" customWidth="1"/>
    <col min="8454" max="8454" width="11.140625" style="284" customWidth="1"/>
    <col min="8455" max="8455" width="11.28515625" style="284" bestFit="1" customWidth="1"/>
    <col min="8456" max="8456" width="10.140625" style="284" bestFit="1" customWidth="1"/>
    <col min="8457" max="8457" width="3.7109375" style="284" customWidth="1"/>
    <col min="8458" max="8705" width="9.140625" style="284"/>
    <col min="8706" max="8706" width="13.7109375" style="284" customWidth="1"/>
    <col min="8707" max="8707" width="42.7109375" style="284" customWidth="1"/>
    <col min="8708" max="8709" width="8.7109375" style="284" customWidth="1"/>
    <col min="8710" max="8710" width="11.140625" style="284" customWidth="1"/>
    <col min="8711" max="8711" width="11.28515625" style="284" bestFit="1" customWidth="1"/>
    <col min="8712" max="8712" width="10.140625" style="284" bestFit="1" customWidth="1"/>
    <col min="8713" max="8713" width="3.7109375" style="284" customWidth="1"/>
    <col min="8714" max="8961" width="9.140625" style="284"/>
    <col min="8962" max="8962" width="13.7109375" style="284" customWidth="1"/>
    <col min="8963" max="8963" width="42.7109375" style="284" customWidth="1"/>
    <col min="8964" max="8965" width="8.7109375" style="284" customWidth="1"/>
    <col min="8966" max="8966" width="11.140625" style="284" customWidth="1"/>
    <col min="8967" max="8967" width="11.28515625" style="284" bestFit="1" customWidth="1"/>
    <col min="8968" max="8968" width="10.140625" style="284" bestFit="1" customWidth="1"/>
    <col min="8969" max="8969" width="3.7109375" style="284" customWidth="1"/>
    <col min="8970" max="9217" width="9.140625" style="284"/>
    <col min="9218" max="9218" width="13.7109375" style="284" customWidth="1"/>
    <col min="9219" max="9219" width="42.7109375" style="284" customWidth="1"/>
    <col min="9220" max="9221" width="8.7109375" style="284" customWidth="1"/>
    <col min="9222" max="9222" width="11.140625" style="284" customWidth="1"/>
    <col min="9223" max="9223" width="11.28515625" style="284" bestFit="1" customWidth="1"/>
    <col min="9224" max="9224" width="10.140625" style="284" bestFit="1" customWidth="1"/>
    <col min="9225" max="9225" width="3.7109375" style="284" customWidth="1"/>
    <col min="9226" max="9473" width="9.140625" style="284"/>
    <col min="9474" max="9474" width="13.7109375" style="284" customWidth="1"/>
    <col min="9475" max="9475" width="42.7109375" style="284" customWidth="1"/>
    <col min="9476" max="9477" width="8.7109375" style="284" customWidth="1"/>
    <col min="9478" max="9478" width="11.140625" style="284" customWidth="1"/>
    <col min="9479" max="9479" width="11.28515625" style="284" bestFit="1" customWidth="1"/>
    <col min="9480" max="9480" width="10.140625" style="284" bestFit="1" customWidth="1"/>
    <col min="9481" max="9481" width="3.7109375" style="284" customWidth="1"/>
    <col min="9482" max="9729" width="9.140625" style="284"/>
    <col min="9730" max="9730" width="13.7109375" style="284" customWidth="1"/>
    <col min="9731" max="9731" width="42.7109375" style="284" customWidth="1"/>
    <col min="9732" max="9733" width="8.7109375" style="284" customWidth="1"/>
    <col min="9734" max="9734" width="11.140625" style="284" customWidth="1"/>
    <col min="9735" max="9735" width="11.28515625" style="284" bestFit="1" customWidth="1"/>
    <col min="9736" max="9736" width="10.140625" style="284" bestFit="1" customWidth="1"/>
    <col min="9737" max="9737" width="3.7109375" style="284" customWidth="1"/>
    <col min="9738" max="9985" width="9.140625" style="284"/>
    <col min="9986" max="9986" width="13.7109375" style="284" customWidth="1"/>
    <col min="9987" max="9987" width="42.7109375" style="284" customWidth="1"/>
    <col min="9988" max="9989" width="8.7109375" style="284" customWidth="1"/>
    <col min="9990" max="9990" width="11.140625" style="284" customWidth="1"/>
    <col min="9991" max="9991" width="11.28515625" style="284" bestFit="1" customWidth="1"/>
    <col min="9992" max="9992" width="10.140625" style="284" bestFit="1" customWidth="1"/>
    <col min="9993" max="9993" width="3.7109375" style="284" customWidth="1"/>
    <col min="9994" max="10241" width="9.140625" style="284"/>
    <col min="10242" max="10242" width="13.7109375" style="284" customWidth="1"/>
    <col min="10243" max="10243" width="42.7109375" style="284" customWidth="1"/>
    <col min="10244" max="10245" width="8.7109375" style="284" customWidth="1"/>
    <col min="10246" max="10246" width="11.140625" style="284" customWidth="1"/>
    <col min="10247" max="10247" width="11.28515625" style="284" bestFit="1" customWidth="1"/>
    <col min="10248" max="10248" width="10.140625" style="284" bestFit="1" customWidth="1"/>
    <col min="10249" max="10249" width="3.7109375" style="284" customWidth="1"/>
    <col min="10250" max="10497" width="9.140625" style="284"/>
    <col min="10498" max="10498" width="13.7109375" style="284" customWidth="1"/>
    <col min="10499" max="10499" width="42.7109375" style="284" customWidth="1"/>
    <col min="10500" max="10501" width="8.7109375" style="284" customWidth="1"/>
    <col min="10502" max="10502" width="11.140625" style="284" customWidth="1"/>
    <col min="10503" max="10503" width="11.28515625" style="284" bestFit="1" customWidth="1"/>
    <col min="10504" max="10504" width="10.140625" style="284" bestFit="1" customWidth="1"/>
    <col min="10505" max="10505" width="3.7109375" style="284" customWidth="1"/>
    <col min="10506" max="10753" width="9.140625" style="284"/>
    <col min="10754" max="10754" width="13.7109375" style="284" customWidth="1"/>
    <col min="10755" max="10755" width="42.7109375" style="284" customWidth="1"/>
    <col min="10756" max="10757" width="8.7109375" style="284" customWidth="1"/>
    <col min="10758" max="10758" width="11.140625" style="284" customWidth="1"/>
    <col min="10759" max="10759" width="11.28515625" style="284" bestFit="1" customWidth="1"/>
    <col min="10760" max="10760" width="10.140625" style="284" bestFit="1" customWidth="1"/>
    <col min="10761" max="10761" width="3.7109375" style="284" customWidth="1"/>
    <col min="10762" max="11009" width="9.140625" style="284"/>
    <col min="11010" max="11010" width="13.7109375" style="284" customWidth="1"/>
    <col min="11011" max="11011" width="42.7109375" style="284" customWidth="1"/>
    <col min="11012" max="11013" width="8.7109375" style="284" customWidth="1"/>
    <col min="11014" max="11014" width="11.140625" style="284" customWidth="1"/>
    <col min="11015" max="11015" width="11.28515625" style="284" bestFit="1" customWidth="1"/>
    <col min="11016" max="11016" width="10.140625" style="284" bestFit="1" customWidth="1"/>
    <col min="11017" max="11017" width="3.7109375" style="284" customWidth="1"/>
    <col min="11018" max="11265" width="9.140625" style="284"/>
    <col min="11266" max="11266" width="13.7109375" style="284" customWidth="1"/>
    <col min="11267" max="11267" width="42.7109375" style="284" customWidth="1"/>
    <col min="11268" max="11269" width="8.7109375" style="284" customWidth="1"/>
    <col min="11270" max="11270" width="11.140625" style="284" customWidth="1"/>
    <col min="11271" max="11271" width="11.28515625" style="284" bestFit="1" customWidth="1"/>
    <col min="11272" max="11272" width="10.140625" style="284" bestFit="1" customWidth="1"/>
    <col min="11273" max="11273" width="3.7109375" style="284" customWidth="1"/>
    <col min="11274" max="11521" width="9.140625" style="284"/>
    <col min="11522" max="11522" width="13.7109375" style="284" customWidth="1"/>
    <col min="11523" max="11523" width="42.7109375" style="284" customWidth="1"/>
    <col min="11524" max="11525" width="8.7109375" style="284" customWidth="1"/>
    <col min="11526" max="11526" width="11.140625" style="284" customWidth="1"/>
    <col min="11527" max="11527" width="11.28515625" style="284" bestFit="1" customWidth="1"/>
    <col min="11528" max="11528" width="10.140625" style="284" bestFit="1" customWidth="1"/>
    <col min="11529" max="11529" width="3.7109375" style="284" customWidth="1"/>
    <col min="11530" max="11777" width="9.140625" style="284"/>
    <col min="11778" max="11778" width="13.7109375" style="284" customWidth="1"/>
    <col min="11779" max="11779" width="42.7109375" style="284" customWidth="1"/>
    <col min="11780" max="11781" width="8.7109375" style="284" customWidth="1"/>
    <col min="11782" max="11782" width="11.140625" style="284" customWidth="1"/>
    <col min="11783" max="11783" width="11.28515625" style="284" bestFit="1" customWidth="1"/>
    <col min="11784" max="11784" width="10.140625" style="284" bestFit="1" customWidth="1"/>
    <col min="11785" max="11785" width="3.7109375" style="284" customWidth="1"/>
    <col min="11786" max="12033" width="9.140625" style="284"/>
    <col min="12034" max="12034" width="13.7109375" style="284" customWidth="1"/>
    <col min="12035" max="12035" width="42.7109375" style="284" customWidth="1"/>
    <col min="12036" max="12037" width="8.7109375" style="284" customWidth="1"/>
    <col min="12038" max="12038" width="11.140625" style="284" customWidth="1"/>
    <col min="12039" max="12039" width="11.28515625" style="284" bestFit="1" customWidth="1"/>
    <col min="12040" max="12040" width="10.140625" style="284" bestFit="1" customWidth="1"/>
    <col min="12041" max="12041" width="3.7109375" style="284" customWidth="1"/>
    <col min="12042" max="12289" width="9.140625" style="284"/>
    <col min="12290" max="12290" width="13.7109375" style="284" customWidth="1"/>
    <col min="12291" max="12291" width="42.7109375" style="284" customWidth="1"/>
    <col min="12292" max="12293" width="8.7109375" style="284" customWidth="1"/>
    <col min="12294" max="12294" width="11.140625" style="284" customWidth="1"/>
    <col min="12295" max="12295" width="11.28515625" style="284" bestFit="1" customWidth="1"/>
    <col min="12296" max="12296" width="10.140625" style="284" bestFit="1" customWidth="1"/>
    <col min="12297" max="12297" width="3.7109375" style="284" customWidth="1"/>
    <col min="12298" max="12545" width="9.140625" style="284"/>
    <col min="12546" max="12546" width="13.7109375" style="284" customWidth="1"/>
    <col min="12547" max="12547" width="42.7109375" style="284" customWidth="1"/>
    <col min="12548" max="12549" width="8.7109375" style="284" customWidth="1"/>
    <col min="12550" max="12550" width="11.140625" style="284" customWidth="1"/>
    <col min="12551" max="12551" width="11.28515625" style="284" bestFit="1" customWidth="1"/>
    <col min="12552" max="12552" width="10.140625" style="284" bestFit="1" customWidth="1"/>
    <col min="12553" max="12553" width="3.7109375" style="284" customWidth="1"/>
    <col min="12554" max="12801" width="9.140625" style="284"/>
    <col min="12802" max="12802" width="13.7109375" style="284" customWidth="1"/>
    <col min="12803" max="12803" width="42.7109375" style="284" customWidth="1"/>
    <col min="12804" max="12805" width="8.7109375" style="284" customWidth="1"/>
    <col min="12806" max="12806" width="11.140625" style="284" customWidth="1"/>
    <col min="12807" max="12807" width="11.28515625" style="284" bestFit="1" customWidth="1"/>
    <col min="12808" max="12808" width="10.140625" style="284" bestFit="1" customWidth="1"/>
    <col min="12809" max="12809" width="3.7109375" style="284" customWidth="1"/>
    <col min="12810" max="13057" width="9.140625" style="284"/>
    <col min="13058" max="13058" width="13.7109375" style="284" customWidth="1"/>
    <col min="13059" max="13059" width="42.7109375" style="284" customWidth="1"/>
    <col min="13060" max="13061" width="8.7109375" style="284" customWidth="1"/>
    <col min="13062" max="13062" width="11.140625" style="284" customWidth="1"/>
    <col min="13063" max="13063" width="11.28515625" style="284" bestFit="1" customWidth="1"/>
    <col min="13064" max="13064" width="10.140625" style="284" bestFit="1" customWidth="1"/>
    <col min="13065" max="13065" width="3.7109375" style="284" customWidth="1"/>
    <col min="13066" max="13313" width="9.140625" style="284"/>
    <col min="13314" max="13314" width="13.7109375" style="284" customWidth="1"/>
    <col min="13315" max="13315" width="42.7109375" style="284" customWidth="1"/>
    <col min="13316" max="13317" width="8.7109375" style="284" customWidth="1"/>
    <col min="13318" max="13318" width="11.140625" style="284" customWidth="1"/>
    <col min="13319" max="13319" width="11.28515625" style="284" bestFit="1" customWidth="1"/>
    <col min="13320" max="13320" width="10.140625" style="284" bestFit="1" customWidth="1"/>
    <col min="13321" max="13321" width="3.7109375" style="284" customWidth="1"/>
    <col min="13322" max="13569" width="9.140625" style="284"/>
    <col min="13570" max="13570" width="13.7109375" style="284" customWidth="1"/>
    <col min="13571" max="13571" width="42.7109375" style="284" customWidth="1"/>
    <col min="13572" max="13573" width="8.7109375" style="284" customWidth="1"/>
    <col min="13574" max="13574" width="11.140625" style="284" customWidth="1"/>
    <col min="13575" max="13575" width="11.28515625" style="284" bestFit="1" customWidth="1"/>
    <col min="13576" max="13576" width="10.140625" style="284" bestFit="1" customWidth="1"/>
    <col min="13577" max="13577" width="3.7109375" style="284" customWidth="1"/>
    <col min="13578" max="13825" width="9.140625" style="284"/>
    <col min="13826" max="13826" width="13.7109375" style="284" customWidth="1"/>
    <col min="13827" max="13827" width="42.7109375" style="284" customWidth="1"/>
    <col min="13828" max="13829" width="8.7109375" style="284" customWidth="1"/>
    <col min="13830" max="13830" width="11.140625" style="284" customWidth="1"/>
    <col min="13831" max="13831" width="11.28515625" style="284" bestFit="1" customWidth="1"/>
    <col min="13832" max="13832" width="10.140625" style="284" bestFit="1" customWidth="1"/>
    <col min="13833" max="13833" width="3.7109375" style="284" customWidth="1"/>
    <col min="13834" max="14081" width="9.140625" style="284"/>
    <col min="14082" max="14082" width="13.7109375" style="284" customWidth="1"/>
    <col min="14083" max="14083" width="42.7109375" style="284" customWidth="1"/>
    <col min="14084" max="14085" width="8.7109375" style="284" customWidth="1"/>
    <col min="14086" max="14086" width="11.140625" style="284" customWidth="1"/>
    <col min="14087" max="14087" width="11.28515625" style="284" bestFit="1" customWidth="1"/>
    <col min="14088" max="14088" width="10.140625" style="284" bestFit="1" customWidth="1"/>
    <col min="14089" max="14089" width="3.7109375" style="284" customWidth="1"/>
    <col min="14090" max="14337" width="9.140625" style="284"/>
    <col min="14338" max="14338" width="13.7109375" style="284" customWidth="1"/>
    <col min="14339" max="14339" width="42.7109375" style="284" customWidth="1"/>
    <col min="14340" max="14341" width="8.7109375" style="284" customWidth="1"/>
    <col min="14342" max="14342" width="11.140625" style="284" customWidth="1"/>
    <col min="14343" max="14343" width="11.28515625" style="284" bestFit="1" customWidth="1"/>
    <col min="14344" max="14344" width="10.140625" style="284" bestFit="1" customWidth="1"/>
    <col min="14345" max="14345" width="3.7109375" style="284" customWidth="1"/>
    <col min="14346" max="14593" width="9.140625" style="284"/>
    <col min="14594" max="14594" width="13.7109375" style="284" customWidth="1"/>
    <col min="14595" max="14595" width="42.7109375" style="284" customWidth="1"/>
    <col min="14596" max="14597" width="8.7109375" style="284" customWidth="1"/>
    <col min="14598" max="14598" width="11.140625" style="284" customWidth="1"/>
    <col min="14599" max="14599" width="11.28515625" style="284" bestFit="1" customWidth="1"/>
    <col min="14600" max="14600" width="10.140625" style="284" bestFit="1" customWidth="1"/>
    <col min="14601" max="14601" width="3.7109375" style="284" customWidth="1"/>
    <col min="14602" max="14849" width="9.140625" style="284"/>
    <col min="14850" max="14850" width="13.7109375" style="284" customWidth="1"/>
    <col min="14851" max="14851" width="42.7109375" style="284" customWidth="1"/>
    <col min="14852" max="14853" width="8.7109375" style="284" customWidth="1"/>
    <col min="14854" max="14854" width="11.140625" style="284" customWidth="1"/>
    <col min="14855" max="14855" width="11.28515625" style="284" bestFit="1" customWidth="1"/>
    <col min="14856" max="14856" width="10.140625" style="284" bestFit="1" customWidth="1"/>
    <col min="14857" max="14857" width="3.7109375" style="284" customWidth="1"/>
    <col min="14858" max="15105" width="9.140625" style="284"/>
    <col min="15106" max="15106" width="13.7109375" style="284" customWidth="1"/>
    <col min="15107" max="15107" width="42.7109375" style="284" customWidth="1"/>
    <col min="15108" max="15109" width="8.7109375" style="284" customWidth="1"/>
    <col min="15110" max="15110" width="11.140625" style="284" customWidth="1"/>
    <col min="15111" max="15111" width="11.28515625" style="284" bestFit="1" customWidth="1"/>
    <col min="15112" max="15112" width="10.140625" style="284" bestFit="1" customWidth="1"/>
    <col min="15113" max="15113" width="3.7109375" style="284" customWidth="1"/>
    <col min="15114" max="15361" width="9.140625" style="284"/>
    <col min="15362" max="15362" width="13.7109375" style="284" customWidth="1"/>
    <col min="15363" max="15363" width="42.7109375" style="284" customWidth="1"/>
    <col min="15364" max="15365" width="8.7109375" style="284" customWidth="1"/>
    <col min="15366" max="15366" width="11.140625" style="284" customWidth="1"/>
    <col min="15367" max="15367" width="11.28515625" style="284" bestFit="1" customWidth="1"/>
    <col min="15368" max="15368" width="10.140625" style="284" bestFit="1" customWidth="1"/>
    <col min="15369" max="15369" width="3.7109375" style="284" customWidth="1"/>
    <col min="15370" max="15617" width="9.140625" style="284"/>
    <col min="15618" max="15618" width="13.7109375" style="284" customWidth="1"/>
    <col min="15619" max="15619" width="42.7109375" style="284" customWidth="1"/>
    <col min="15620" max="15621" width="8.7109375" style="284" customWidth="1"/>
    <col min="15622" max="15622" width="11.140625" style="284" customWidth="1"/>
    <col min="15623" max="15623" width="11.28515625" style="284" bestFit="1" customWidth="1"/>
    <col min="15624" max="15624" width="10.140625" style="284" bestFit="1" customWidth="1"/>
    <col min="15625" max="15625" width="3.7109375" style="284" customWidth="1"/>
    <col min="15626" max="15873" width="9.140625" style="284"/>
    <col min="15874" max="15874" width="13.7109375" style="284" customWidth="1"/>
    <col min="15875" max="15875" width="42.7109375" style="284" customWidth="1"/>
    <col min="15876" max="15877" width="8.7109375" style="284" customWidth="1"/>
    <col min="15878" max="15878" width="11.140625" style="284" customWidth="1"/>
    <col min="15879" max="15879" width="11.28515625" style="284" bestFit="1" customWidth="1"/>
    <col min="15880" max="15880" width="10.140625" style="284" bestFit="1" customWidth="1"/>
    <col min="15881" max="15881" width="3.7109375" style="284" customWidth="1"/>
    <col min="15882" max="16129" width="9.140625" style="284"/>
    <col min="16130" max="16130" width="13.7109375" style="284" customWidth="1"/>
    <col min="16131" max="16131" width="42.7109375" style="284" customWidth="1"/>
    <col min="16132" max="16133" width="8.7109375" style="284" customWidth="1"/>
    <col min="16134" max="16134" width="11.140625" style="284" customWidth="1"/>
    <col min="16135" max="16135" width="11.28515625" style="284" bestFit="1" customWidth="1"/>
    <col min="16136" max="16136" width="10.140625" style="284" bestFit="1" customWidth="1"/>
    <col min="16137" max="16137" width="3.7109375" style="284" customWidth="1"/>
    <col min="16138" max="16384" width="9.140625" style="284"/>
  </cols>
  <sheetData>
    <row r="1" spans="2:12" ht="15.75" thickBot="1" x14ac:dyDescent="0.3">
      <c r="C1" s="3"/>
      <c r="D1" s="4"/>
    </row>
    <row r="2" spans="2:12" ht="15" customHeight="1" x14ac:dyDescent="0.25">
      <c r="B2" s="376" t="s">
        <v>192</v>
      </c>
      <c r="C2" s="366" t="s">
        <v>296</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82" customFormat="1" x14ac:dyDescent="0.25">
      <c r="B30" s="107"/>
      <c r="C30" s="67"/>
      <c r="D30" s="68"/>
      <c r="E30" s="139"/>
      <c r="F30" s="139"/>
      <c r="G30" s="139"/>
      <c r="H30" s="140"/>
    </row>
    <row r="31" spans="2:13" s="282" customFormat="1" x14ac:dyDescent="0.25">
      <c r="B31" s="85"/>
      <c r="C31" s="74"/>
      <c r="D31" s="108"/>
      <c r="E31" s="141"/>
      <c r="F31" s="141"/>
      <c r="G31" s="124"/>
      <c r="H31" s="125"/>
    </row>
    <row r="32" spans="2:13" s="282" customFormat="1" x14ac:dyDescent="0.25">
      <c r="B32" s="85"/>
      <c r="C32" s="74"/>
      <c r="D32" s="75"/>
      <c r="E32" s="142"/>
      <c r="F32" s="142"/>
      <c r="G32" s="124"/>
      <c r="H32" s="125"/>
    </row>
    <row r="33" spans="2:10" s="282" customFormat="1" x14ac:dyDescent="0.25">
      <c r="B33" s="85"/>
      <c r="C33" s="74"/>
      <c r="D33" s="75"/>
      <c r="E33" s="142"/>
      <c r="F33" s="142"/>
      <c r="G33" s="142"/>
      <c r="H33" s="125"/>
    </row>
    <row r="34" spans="2:10" s="282" customFormat="1" x14ac:dyDescent="0.25">
      <c r="B34" s="85"/>
      <c r="C34" s="74"/>
      <c r="D34" s="75"/>
      <c r="E34" s="142"/>
      <c r="F34" s="142"/>
      <c r="G34" s="124"/>
      <c r="H34" s="125"/>
    </row>
    <row r="35" spans="2:10" s="282"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'BSIC05.a-3C '!E47</f>
        <v>203</v>
      </c>
      <c r="F41" s="258">
        <f>'ANAS 2015'!E18</f>
        <v>0.4</v>
      </c>
      <c r="G41" s="259">
        <f t="shared" ref="G41:G45" si="0">E41/$G$15</f>
        <v>203</v>
      </c>
      <c r="H41" s="260">
        <f t="shared" ref="H41:H45" si="1">G41*F41</f>
        <v>81.2</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'BSIC05.a-3C '!E43</f>
        <v>21</v>
      </c>
      <c r="F42" s="245">
        <f>'ANAS 2015'!E20</f>
        <v>0.85</v>
      </c>
      <c r="G42" s="242">
        <f>E42/$G$15</f>
        <v>21</v>
      </c>
      <c r="H42" s="243">
        <f>G42*F42</f>
        <v>17.849999999999998</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'BSIC05.a-3C '!E48</f>
        <v>28</v>
      </c>
      <c r="F43" s="240">
        <f>'ANAS 2015'!E19</f>
        <v>0.25</v>
      </c>
      <c r="G43" s="242">
        <f>E43/$G$15</f>
        <v>28</v>
      </c>
      <c r="H43" s="243">
        <f>G43*F43</f>
        <v>7</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'BSIC05.a-3C '!E49</f>
        <v>2</v>
      </c>
      <c r="F44" s="240">
        <f>'ANALISI DI MERCATO'!H5</f>
        <v>37.774421333333336</v>
      </c>
      <c r="G44" s="255">
        <f t="shared" si="0"/>
        <v>2</v>
      </c>
      <c r="H44" s="256">
        <f t="shared" si="1"/>
        <v>75.548842666666673</v>
      </c>
      <c r="J44" s="45"/>
    </row>
    <row r="45" spans="2:10" ht="64.5" thickBot="1" x14ac:dyDescent="0.3">
      <c r="B45" s="225" t="str">
        <f>'ANALISI DI MERCATO'!B3</f>
        <v>BSIC-AM001</v>
      </c>
      <c r="C45" s="22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25" t="str">
        <f>'ANALISI DI MERCATO'!D3</f>
        <v>giorno</v>
      </c>
      <c r="E45" s="277"/>
      <c r="F45" s="240">
        <f>'ANALISI DI MERCATO'!H3</f>
        <v>46.830839999999995</v>
      </c>
      <c r="G45" s="255">
        <f t="shared" si="0"/>
        <v>0</v>
      </c>
      <c r="H45" s="256">
        <f t="shared" si="1"/>
        <v>0</v>
      </c>
      <c r="J45" s="45"/>
    </row>
    <row r="46" spans="2:10" ht="15.75" thickBot="1" x14ac:dyDescent="0.3">
      <c r="B46" s="105"/>
      <c r="C46" s="56" t="s">
        <v>22</v>
      </c>
      <c r="D46" s="57"/>
      <c r="E46" s="136"/>
      <c r="F46" s="136"/>
      <c r="G46" s="60" t="s">
        <v>15</v>
      </c>
      <c r="H46" s="12">
        <f>SUM(H41:H45)</f>
        <v>181.59884266666666</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181.59884266666666</v>
      </c>
    </row>
  </sheetData>
  <mergeCells count="2">
    <mergeCell ref="B2:B3"/>
    <mergeCell ref="C2:F13"/>
  </mergeCells>
  <pageMargins left="0.7" right="0.7" top="0.75" bottom="0.75" header="0.3" footer="0.3"/>
  <pageSetup paperSize="9" scale="5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56"/>
  <sheetViews>
    <sheetView view="pageBreakPreview" zoomScale="85" zoomScaleNormal="70" zoomScaleSheetLayoutView="85" workbookViewId="0">
      <selection activeCell="C43" sqref="C43"/>
    </sheetView>
  </sheetViews>
  <sheetFormatPr defaultRowHeight="15" x14ac:dyDescent="0.25"/>
  <cols>
    <col min="1" max="1" width="3.7109375" style="284" customWidth="1"/>
    <col min="2" max="2" width="15.7109375" style="101" customWidth="1"/>
    <col min="3" max="3" width="80.7109375" style="284" customWidth="1"/>
    <col min="4" max="4" width="8.7109375" style="6" customWidth="1"/>
    <col min="5" max="5" width="8.7109375" style="5" customWidth="1"/>
    <col min="6" max="8" width="10.7109375" style="5" customWidth="1"/>
    <col min="9" max="9" width="3.7109375" style="284" customWidth="1"/>
    <col min="10" max="257" width="9.140625" style="284"/>
    <col min="258" max="258" width="13.7109375" style="284" customWidth="1"/>
    <col min="259" max="259" width="42.7109375" style="284" customWidth="1"/>
    <col min="260" max="261" width="8.7109375" style="284" customWidth="1"/>
    <col min="262" max="264" width="10.7109375" style="284" customWidth="1"/>
    <col min="265" max="265" width="3.7109375" style="284" customWidth="1"/>
    <col min="266" max="513" width="9.140625" style="284"/>
    <col min="514" max="514" width="13.7109375" style="284" customWidth="1"/>
    <col min="515" max="515" width="42.7109375" style="284" customWidth="1"/>
    <col min="516" max="517" width="8.7109375" style="284" customWidth="1"/>
    <col min="518" max="520" width="10.7109375" style="284" customWidth="1"/>
    <col min="521" max="521" width="3.7109375" style="284" customWidth="1"/>
    <col min="522" max="769" width="9.140625" style="284"/>
    <col min="770" max="770" width="13.7109375" style="284" customWidth="1"/>
    <col min="771" max="771" width="42.7109375" style="284" customWidth="1"/>
    <col min="772" max="773" width="8.7109375" style="284" customWidth="1"/>
    <col min="774" max="776" width="10.7109375" style="284" customWidth="1"/>
    <col min="777" max="777" width="3.7109375" style="284" customWidth="1"/>
    <col min="778" max="1025" width="9.140625" style="284"/>
    <col min="1026" max="1026" width="13.7109375" style="284" customWidth="1"/>
    <col min="1027" max="1027" width="42.7109375" style="284" customWidth="1"/>
    <col min="1028" max="1029" width="8.7109375" style="284" customWidth="1"/>
    <col min="1030" max="1032" width="10.7109375" style="284" customWidth="1"/>
    <col min="1033" max="1033" width="3.7109375" style="284" customWidth="1"/>
    <col min="1034" max="1281" width="9.140625" style="284"/>
    <col min="1282" max="1282" width="13.7109375" style="284" customWidth="1"/>
    <col min="1283" max="1283" width="42.7109375" style="284" customWidth="1"/>
    <col min="1284" max="1285" width="8.7109375" style="284" customWidth="1"/>
    <col min="1286" max="1288" width="10.7109375" style="284" customWidth="1"/>
    <col min="1289" max="1289" width="3.7109375" style="284" customWidth="1"/>
    <col min="1290" max="1537" width="9.140625" style="284"/>
    <col min="1538" max="1538" width="13.7109375" style="284" customWidth="1"/>
    <col min="1539" max="1539" width="42.7109375" style="284" customWidth="1"/>
    <col min="1540" max="1541" width="8.7109375" style="284" customWidth="1"/>
    <col min="1542" max="1544" width="10.7109375" style="284" customWidth="1"/>
    <col min="1545" max="1545" width="3.7109375" style="284" customWidth="1"/>
    <col min="1546" max="1793" width="9.140625" style="284"/>
    <col min="1794" max="1794" width="13.7109375" style="284" customWidth="1"/>
    <col min="1795" max="1795" width="42.7109375" style="284" customWidth="1"/>
    <col min="1796" max="1797" width="8.7109375" style="284" customWidth="1"/>
    <col min="1798" max="1800" width="10.7109375" style="284" customWidth="1"/>
    <col min="1801" max="1801" width="3.7109375" style="284" customWidth="1"/>
    <col min="1802" max="2049" width="9.140625" style="284"/>
    <col min="2050" max="2050" width="13.7109375" style="284" customWidth="1"/>
    <col min="2051" max="2051" width="42.7109375" style="284" customWidth="1"/>
    <col min="2052" max="2053" width="8.7109375" style="284" customWidth="1"/>
    <col min="2054" max="2056" width="10.7109375" style="284" customWidth="1"/>
    <col min="2057" max="2057" width="3.7109375" style="284" customWidth="1"/>
    <col min="2058" max="2305" width="9.140625" style="284"/>
    <col min="2306" max="2306" width="13.7109375" style="284" customWidth="1"/>
    <col min="2307" max="2307" width="42.7109375" style="284" customWidth="1"/>
    <col min="2308" max="2309" width="8.7109375" style="284" customWidth="1"/>
    <col min="2310" max="2312" width="10.7109375" style="284" customWidth="1"/>
    <col min="2313" max="2313" width="3.7109375" style="284" customWidth="1"/>
    <col min="2314" max="2561" width="9.140625" style="284"/>
    <col min="2562" max="2562" width="13.7109375" style="284" customWidth="1"/>
    <col min="2563" max="2563" width="42.7109375" style="284" customWidth="1"/>
    <col min="2564" max="2565" width="8.7109375" style="284" customWidth="1"/>
    <col min="2566" max="2568" width="10.7109375" style="284" customWidth="1"/>
    <col min="2569" max="2569" width="3.7109375" style="284" customWidth="1"/>
    <col min="2570" max="2817" width="9.140625" style="284"/>
    <col min="2818" max="2818" width="13.7109375" style="284" customWidth="1"/>
    <col min="2819" max="2819" width="42.7109375" style="284" customWidth="1"/>
    <col min="2820" max="2821" width="8.7109375" style="284" customWidth="1"/>
    <col min="2822" max="2824" width="10.7109375" style="284" customWidth="1"/>
    <col min="2825" max="2825" width="3.7109375" style="284" customWidth="1"/>
    <col min="2826" max="3073" width="9.140625" style="284"/>
    <col min="3074" max="3074" width="13.7109375" style="284" customWidth="1"/>
    <col min="3075" max="3075" width="42.7109375" style="284" customWidth="1"/>
    <col min="3076" max="3077" width="8.7109375" style="284" customWidth="1"/>
    <col min="3078" max="3080" width="10.7109375" style="284" customWidth="1"/>
    <col min="3081" max="3081" width="3.7109375" style="284" customWidth="1"/>
    <col min="3082" max="3329" width="9.140625" style="284"/>
    <col min="3330" max="3330" width="13.7109375" style="284" customWidth="1"/>
    <col min="3331" max="3331" width="42.7109375" style="284" customWidth="1"/>
    <col min="3332" max="3333" width="8.7109375" style="284" customWidth="1"/>
    <col min="3334" max="3336" width="10.7109375" style="284" customWidth="1"/>
    <col min="3337" max="3337" width="3.7109375" style="284" customWidth="1"/>
    <col min="3338" max="3585" width="9.140625" style="284"/>
    <col min="3586" max="3586" width="13.7109375" style="284" customWidth="1"/>
    <col min="3587" max="3587" width="42.7109375" style="284" customWidth="1"/>
    <col min="3588" max="3589" width="8.7109375" style="284" customWidth="1"/>
    <col min="3590" max="3592" width="10.7109375" style="284" customWidth="1"/>
    <col min="3593" max="3593" width="3.7109375" style="284" customWidth="1"/>
    <col min="3594" max="3841" width="9.140625" style="284"/>
    <col min="3842" max="3842" width="13.7109375" style="284" customWidth="1"/>
    <col min="3843" max="3843" width="42.7109375" style="284" customWidth="1"/>
    <col min="3844" max="3845" width="8.7109375" style="284" customWidth="1"/>
    <col min="3846" max="3848" width="10.7109375" style="284" customWidth="1"/>
    <col min="3849" max="3849" width="3.7109375" style="284" customWidth="1"/>
    <col min="3850" max="4097" width="9.140625" style="284"/>
    <col min="4098" max="4098" width="13.7109375" style="284" customWidth="1"/>
    <col min="4099" max="4099" width="42.7109375" style="284" customWidth="1"/>
    <col min="4100" max="4101" width="8.7109375" style="284" customWidth="1"/>
    <col min="4102" max="4104" width="10.7109375" style="284" customWidth="1"/>
    <col min="4105" max="4105" width="3.7109375" style="284" customWidth="1"/>
    <col min="4106" max="4353" width="9.140625" style="284"/>
    <col min="4354" max="4354" width="13.7109375" style="284" customWidth="1"/>
    <col min="4355" max="4355" width="42.7109375" style="284" customWidth="1"/>
    <col min="4356" max="4357" width="8.7109375" style="284" customWidth="1"/>
    <col min="4358" max="4360" width="10.7109375" style="284" customWidth="1"/>
    <col min="4361" max="4361" width="3.7109375" style="284" customWidth="1"/>
    <col min="4362" max="4609" width="9.140625" style="284"/>
    <col min="4610" max="4610" width="13.7109375" style="284" customWidth="1"/>
    <col min="4611" max="4611" width="42.7109375" style="284" customWidth="1"/>
    <col min="4612" max="4613" width="8.7109375" style="284" customWidth="1"/>
    <col min="4614" max="4616" width="10.7109375" style="284" customWidth="1"/>
    <col min="4617" max="4617" width="3.7109375" style="284" customWidth="1"/>
    <col min="4618" max="4865" width="9.140625" style="284"/>
    <col min="4866" max="4866" width="13.7109375" style="284" customWidth="1"/>
    <col min="4867" max="4867" width="42.7109375" style="284" customWidth="1"/>
    <col min="4868" max="4869" width="8.7109375" style="284" customWidth="1"/>
    <col min="4870" max="4872" width="10.7109375" style="284" customWidth="1"/>
    <col min="4873" max="4873" width="3.7109375" style="284" customWidth="1"/>
    <col min="4874" max="5121" width="9.140625" style="284"/>
    <col min="5122" max="5122" width="13.7109375" style="284" customWidth="1"/>
    <col min="5123" max="5123" width="42.7109375" style="284" customWidth="1"/>
    <col min="5124" max="5125" width="8.7109375" style="284" customWidth="1"/>
    <col min="5126" max="5128" width="10.7109375" style="284" customWidth="1"/>
    <col min="5129" max="5129" width="3.7109375" style="284" customWidth="1"/>
    <col min="5130" max="5377" width="9.140625" style="284"/>
    <col min="5378" max="5378" width="13.7109375" style="284" customWidth="1"/>
    <col min="5379" max="5379" width="42.7109375" style="284" customWidth="1"/>
    <col min="5380" max="5381" width="8.7109375" style="284" customWidth="1"/>
    <col min="5382" max="5384" width="10.7109375" style="284" customWidth="1"/>
    <col min="5385" max="5385" width="3.7109375" style="284" customWidth="1"/>
    <col min="5386" max="5633" width="9.140625" style="284"/>
    <col min="5634" max="5634" width="13.7109375" style="284" customWidth="1"/>
    <col min="5635" max="5635" width="42.7109375" style="284" customWidth="1"/>
    <col min="5636" max="5637" width="8.7109375" style="284" customWidth="1"/>
    <col min="5638" max="5640" width="10.7109375" style="284" customWidth="1"/>
    <col min="5641" max="5641" width="3.7109375" style="284" customWidth="1"/>
    <col min="5642" max="5889" width="9.140625" style="284"/>
    <col min="5890" max="5890" width="13.7109375" style="284" customWidth="1"/>
    <col min="5891" max="5891" width="42.7109375" style="284" customWidth="1"/>
    <col min="5892" max="5893" width="8.7109375" style="284" customWidth="1"/>
    <col min="5894" max="5896" width="10.7109375" style="284" customWidth="1"/>
    <col min="5897" max="5897" width="3.7109375" style="284" customWidth="1"/>
    <col min="5898" max="6145" width="9.140625" style="284"/>
    <col min="6146" max="6146" width="13.7109375" style="284" customWidth="1"/>
    <col min="6147" max="6147" width="42.7109375" style="284" customWidth="1"/>
    <col min="6148" max="6149" width="8.7109375" style="284" customWidth="1"/>
    <col min="6150" max="6152" width="10.7109375" style="284" customWidth="1"/>
    <col min="6153" max="6153" width="3.7109375" style="284" customWidth="1"/>
    <col min="6154" max="6401" width="9.140625" style="284"/>
    <col min="6402" max="6402" width="13.7109375" style="284" customWidth="1"/>
    <col min="6403" max="6403" width="42.7109375" style="284" customWidth="1"/>
    <col min="6404" max="6405" width="8.7109375" style="284" customWidth="1"/>
    <col min="6406" max="6408" width="10.7109375" style="284" customWidth="1"/>
    <col min="6409" max="6409" width="3.7109375" style="284" customWidth="1"/>
    <col min="6410" max="6657" width="9.140625" style="284"/>
    <col min="6658" max="6658" width="13.7109375" style="284" customWidth="1"/>
    <col min="6659" max="6659" width="42.7109375" style="284" customWidth="1"/>
    <col min="6660" max="6661" width="8.7109375" style="284" customWidth="1"/>
    <col min="6662" max="6664" width="10.7109375" style="284" customWidth="1"/>
    <col min="6665" max="6665" width="3.7109375" style="284" customWidth="1"/>
    <col min="6666" max="6913" width="9.140625" style="284"/>
    <col min="6914" max="6914" width="13.7109375" style="284" customWidth="1"/>
    <col min="6915" max="6915" width="42.7109375" style="284" customWidth="1"/>
    <col min="6916" max="6917" width="8.7109375" style="284" customWidth="1"/>
    <col min="6918" max="6920" width="10.7109375" style="284" customWidth="1"/>
    <col min="6921" max="6921" width="3.7109375" style="284" customWidth="1"/>
    <col min="6922" max="7169" width="9.140625" style="284"/>
    <col min="7170" max="7170" width="13.7109375" style="284" customWidth="1"/>
    <col min="7171" max="7171" width="42.7109375" style="284" customWidth="1"/>
    <col min="7172" max="7173" width="8.7109375" style="284" customWidth="1"/>
    <col min="7174" max="7176" width="10.7109375" style="284" customWidth="1"/>
    <col min="7177" max="7177" width="3.7109375" style="284" customWidth="1"/>
    <col min="7178" max="7425" width="9.140625" style="284"/>
    <col min="7426" max="7426" width="13.7109375" style="284" customWidth="1"/>
    <col min="7427" max="7427" width="42.7109375" style="284" customWidth="1"/>
    <col min="7428" max="7429" width="8.7109375" style="284" customWidth="1"/>
    <col min="7430" max="7432" width="10.7109375" style="284" customWidth="1"/>
    <col min="7433" max="7433" width="3.7109375" style="284" customWidth="1"/>
    <col min="7434" max="7681" width="9.140625" style="284"/>
    <col min="7682" max="7682" width="13.7109375" style="284" customWidth="1"/>
    <col min="7683" max="7683" width="42.7109375" style="284" customWidth="1"/>
    <col min="7684" max="7685" width="8.7109375" style="284" customWidth="1"/>
    <col min="7686" max="7688" width="10.7109375" style="284" customWidth="1"/>
    <col min="7689" max="7689" width="3.7109375" style="284" customWidth="1"/>
    <col min="7690" max="7937" width="9.140625" style="284"/>
    <col min="7938" max="7938" width="13.7109375" style="284" customWidth="1"/>
    <col min="7939" max="7939" width="42.7109375" style="284" customWidth="1"/>
    <col min="7940" max="7941" width="8.7109375" style="284" customWidth="1"/>
    <col min="7942" max="7944" width="10.7109375" style="284" customWidth="1"/>
    <col min="7945" max="7945" width="3.7109375" style="284" customWidth="1"/>
    <col min="7946" max="8193" width="9.140625" style="284"/>
    <col min="8194" max="8194" width="13.7109375" style="284" customWidth="1"/>
    <col min="8195" max="8195" width="42.7109375" style="284" customWidth="1"/>
    <col min="8196" max="8197" width="8.7109375" style="284" customWidth="1"/>
    <col min="8198" max="8200" width="10.7109375" style="284" customWidth="1"/>
    <col min="8201" max="8201" width="3.7109375" style="284" customWidth="1"/>
    <col min="8202" max="8449" width="9.140625" style="284"/>
    <col min="8450" max="8450" width="13.7109375" style="284" customWidth="1"/>
    <col min="8451" max="8451" width="42.7109375" style="284" customWidth="1"/>
    <col min="8452" max="8453" width="8.7109375" style="284" customWidth="1"/>
    <col min="8454" max="8456" width="10.7109375" style="284" customWidth="1"/>
    <col min="8457" max="8457" width="3.7109375" style="284" customWidth="1"/>
    <col min="8458" max="8705" width="9.140625" style="284"/>
    <col min="8706" max="8706" width="13.7109375" style="284" customWidth="1"/>
    <col min="8707" max="8707" width="42.7109375" style="284" customWidth="1"/>
    <col min="8708" max="8709" width="8.7109375" style="284" customWidth="1"/>
    <col min="8710" max="8712" width="10.7109375" style="284" customWidth="1"/>
    <col min="8713" max="8713" width="3.7109375" style="284" customWidth="1"/>
    <col min="8714" max="8961" width="9.140625" style="284"/>
    <col min="8962" max="8962" width="13.7109375" style="284" customWidth="1"/>
    <col min="8963" max="8963" width="42.7109375" style="284" customWidth="1"/>
    <col min="8964" max="8965" width="8.7109375" style="284" customWidth="1"/>
    <col min="8966" max="8968" width="10.7109375" style="284" customWidth="1"/>
    <col min="8969" max="8969" width="3.7109375" style="284" customWidth="1"/>
    <col min="8970" max="9217" width="9.140625" style="284"/>
    <col min="9218" max="9218" width="13.7109375" style="284" customWidth="1"/>
    <col min="9219" max="9219" width="42.7109375" style="284" customWidth="1"/>
    <col min="9220" max="9221" width="8.7109375" style="284" customWidth="1"/>
    <col min="9222" max="9224" width="10.7109375" style="284" customWidth="1"/>
    <col min="9225" max="9225" width="3.7109375" style="284" customWidth="1"/>
    <col min="9226" max="9473" width="9.140625" style="284"/>
    <col min="9474" max="9474" width="13.7109375" style="284" customWidth="1"/>
    <col min="9475" max="9475" width="42.7109375" style="284" customWidth="1"/>
    <col min="9476" max="9477" width="8.7109375" style="284" customWidth="1"/>
    <col min="9478" max="9480" width="10.7109375" style="284" customWidth="1"/>
    <col min="9481" max="9481" width="3.7109375" style="284" customWidth="1"/>
    <col min="9482" max="9729" width="9.140625" style="284"/>
    <col min="9730" max="9730" width="13.7109375" style="284" customWidth="1"/>
    <col min="9731" max="9731" width="42.7109375" style="284" customWidth="1"/>
    <col min="9732" max="9733" width="8.7109375" style="284" customWidth="1"/>
    <col min="9734" max="9736" width="10.7109375" style="284" customWidth="1"/>
    <col min="9737" max="9737" width="3.7109375" style="284" customWidth="1"/>
    <col min="9738" max="9985" width="9.140625" style="284"/>
    <col min="9986" max="9986" width="13.7109375" style="284" customWidth="1"/>
    <col min="9987" max="9987" width="42.7109375" style="284" customWidth="1"/>
    <col min="9988" max="9989" width="8.7109375" style="284" customWidth="1"/>
    <col min="9990" max="9992" width="10.7109375" style="284" customWidth="1"/>
    <col min="9993" max="9993" width="3.7109375" style="284" customWidth="1"/>
    <col min="9994" max="10241" width="9.140625" style="284"/>
    <col min="10242" max="10242" width="13.7109375" style="284" customWidth="1"/>
    <col min="10243" max="10243" width="42.7109375" style="284" customWidth="1"/>
    <col min="10244" max="10245" width="8.7109375" style="284" customWidth="1"/>
    <col min="10246" max="10248" width="10.7109375" style="284" customWidth="1"/>
    <col min="10249" max="10249" width="3.7109375" style="284" customWidth="1"/>
    <col min="10250" max="10497" width="9.140625" style="284"/>
    <col min="10498" max="10498" width="13.7109375" style="284" customWidth="1"/>
    <col min="10499" max="10499" width="42.7109375" style="284" customWidth="1"/>
    <col min="10500" max="10501" width="8.7109375" style="284" customWidth="1"/>
    <col min="10502" max="10504" width="10.7109375" style="284" customWidth="1"/>
    <col min="10505" max="10505" width="3.7109375" style="284" customWidth="1"/>
    <col min="10506" max="10753" width="9.140625" style="284"/>
    <col min="10754" max="10754" width="13.7109375" style="284" customWidth="1"/>
    <col min="10755" max="10755" width="42.7109375" style="284" customWidth="1"/>
    <col min="10756" max="10757" width="8.7109375" style="284" customWidth="1"/>
    <col min="10758" max="10760" width="10.7109375" style="284" customWidth="1"/>
    <col min="10761" max="10761" width="3.7109375" style="284" customWidth="1"/>
    <col min="10762" max="11009" width="9.140625" style="284"/>
    <col min="11010" max="11010" width="13.7109375" style="284" customWidth="1"/>
    <col min="11011" max="11011" width="42.7109375" style="284" customWidth="1"/>
    <col min="11012" max="11013" width="8.7109375" style="284" customWidth="1"/>
    <col min="11014" max="11016" width="10.7109375" style="284" customWidth="1"/>
    <col min="11017" max="11017" width="3.7109375" style="284" customWidth="1"/>
    <col min="11018" max="11265" width="9.140625" style="284"/>
    <col min="11266" max="11266" width="13.7109375" style="284" customWidth="1"/>
    <col min="11267" max="11267" width="42.7109375" style="284" customWidth="1"/>
    <col min="11268" max="11269" width="8.7109375" style="284" customWidth="1"/>
    <col min="11270" max="11272" width="10.7109375" style="284" customWidth="1"/>
    <col min="11273" max="11273" width="3.7109375" style="284" customWidth="1"/>
    <col min="11274" max="11521" width="9.140625" style="284"/>
    <col min="11522" max="11522" width="13.7109375" style="284" customWidth="1"/>
    <col min="11523" max="11523" width="42.7109375" style="284" customWidth="1"/>
    <col min="11524" max="11525" width="8.7109375" style="284" customWidth="1"/>
    <col min="11526" max="11528" width="10.7109375" style="284" customWidth="1"/>
    <col min="11529" max="11529" width="3.7109375" style="284" customWidth="1"/>
    <col min="11530" max="11777" width="9.140625" style="284"/>
    <col min="11778" max="11778" width="13.7109375" style="284" customWidth="1"/>
    <col min="11779" max="11779" width="42.7109375" style="284" customWidth="1"/>
    <col min="11780" max="11781" width="8.7109375" style="284" customWidth="1"/>
    <col min="11782" max="11784" width="10.7109375" style="284" customWidth="1"/>
    <col min="11785" max="11785" width="3.7109375" style="284" customWidth="1"/>
    <col min="11786" max="12033" width="9.140625" style="284"/>
    <col min="12034" max="12034" width="13.7109375" style="284" customWidth="1"/>
    <col min="12035" max="12035" width="42.7109375" style="284" customWidth="1"/>
    <col min="12036" max="12037" width="8.7109375" style="284" customWidth="1"/>
    <col min="12038" max="12040" width="10.7109375" style="284" customWidth="1"/>
    <col min="12041" max="12041" width="3.7109375" style="284" customWidth="1"/>
    <col min="12042" max="12289" width="9.140625" style="284"/>
    <col min="12290" max="12290" width="13.7109375" style="284" customWidth="1"/>
    <col min="12291" max="12291" width="42.7109375" style="284" customWidth="1"/>
    <col min="12292" max="12293" width="8.7109375" style="284" customWidth="1"/>
    <col min="12294" max="12296" width="10.7109375" style="284" customWidth="1"/>
    <col min="12297" max="12297" width="3.7109375" style="284" customWidth="1"/>
    <col min="12298" max="12545" width="9.140625" style="284"/>
    <col min="12546" max="12546" width="13.7109375" style="284" customWidth="1"/>
    <col min="12547" max="12547" width="42.7109375" style="284" customWidth="1"/>
    <col min="12548" max="12549" width="8.7109375" style="284" customWidth="1"/>
    <col min="12550" max="12552" width="10.7109375" style="284" customWidth="1"/>
    <col min="12553" max="12553" width="3.7109375" style="284" customWidth="1"/>
    <col min="12554" max="12801" width="9.140625" style="284"/>
    <col min="12802" max="12802" width="13.7109375" style="284" customWidth="1"/>
    <col min="12803" max="12803" width="42.7109375" style="284" customWidth="1"/>
    <col min="12804" max="12805" width="8.7109375" style="284" customWidth="1"/>
    <col min="12806" max="12808" width="10.7109375" style="284" customWidth="1"/>
    <col min="12809" max="12809" width="3.7109375" style="284" customWidth="1"/>
    <col min="12810" max="13057" width="9.140625" style="284"/>
    <col min="13058" max="13058" width="13.7109375" style="284" customWidth="1"/>
    <col min="13059" max="13059" width="42.7109375" style="284" customWidth="1"/>
    <col min="13060" max="13061" width="8.7109375" style="284" customWidth="1"/>
    <col min="13062" max="13064" width="10.7109375" style="284" customWidth="1"/>
    <col min="13065" max="13065" width="3.7109375" style="284" customWidth="1"/>
    <col min="13066" max="13313" width="9.140625" style="284"/>
    <col min="13314" max="13314" width="13.7109375" style="284" customWidth="1"/>
    <col min="13315" max="13315" width="42.7109375" style="284" customWidth="1"/>
    <col min="13316" max="13317" width="8.7109375" style="284" customWidth="1"/>
    <col min="13318" max="13320" width="10.7109375" style="284" customWidth="1"/>
    <col min="13321" max="13321" width="3.7109375" style="284" customWidth="1"/>
    <col min="13322" max="13569" width="9.140625" style="284"/>
    <col min="13570" max="13570" width="13.7109375" style="284" customWidth="1"/>
    <col min="13571" max="13571" width="42.7109375" style="284" customWidth="1"/>
    <col min="13572" max="13573" width="8.7109375" style="284" customWidth="1"/>
    <col min="13574" max="13576" width="10.7109375" style="284" customWidth="1"/>
    <col min="13577" max="13577" width="3.7109375" style="284" customWidth="1"/>
    <col min="13578" max="13825" width="9.140625" style="284"/>
    <col min="13826" max="13826" width="13.7109375" style="284" customWidth="1"/>
    <col min="13827" max="13827" width="42.7109375" style="284" customWidth="1"/>
    <col min="13828" max="13829" width="8.7109375" style="284" customWidth="1"/>
    <col min="13830" max="13832" width="10.7109375" style="284" customWidth="1"/>
    <col min="13833" max="13833" width="3.7109375" style="284" customWidth="1"/>
    <col min="13834" max="14081" width="9.140625" style="284"/>
    <col min="14082" max="14082" width="13.7109375" style="284" customWidth="1"/>
    <col min="14083" max="14083" width="42.7109375" style="284" customWidth="1"/>
    <col min="14084" max="14085" width="8.7109375" style="284" customWidth="1"/>
    <col min="14086" max="14088" width="10.7109375" style="284" customWidth="1"/>
    <col min="14089" max="14089" width="3.7109375" style="284" customWidth="1"/>
    <col min="14090" max="14337" width="9.140625" style="284"/>
    <col min="14338" max="14338" width="13.7109375" style="284" customWidth="1"/>
    <col min="14339" max="14339" width="42.7109375" style="284" customWidth="1"/>
    <col min="14340" max="14341" width="8.7109375" style="284" customWidth="1"/>
    <col min="14342" max="14344" width="10.7109375" style="284" customWidth="1"/>
    <col min="14345" max="14345" width="3.7109375" style="284" customWidth="1"/>
    <col min="14346" max="14593" width="9.140625" style="284"/>
    <col min="14594" max="14594" width="13.7109375" style="284" customWidth="1"/>
    <col min="14595" max="14595" width="42.7109375" style="284" customWidth="1"/>
    <col min="14596" max="14597" width="8.7109375" style="284" customWidth="1"/>
    <col min="14598" max="14600" width="10.7109375" style="284" customWidth="1"/>
    <col min="14601" max="14601" width="3.7109375" style="284" customWidth="1"/>
    <col min="14602" max="14849" width="9.140625" style="284"/>
    <col min="14850" max="14850" width="13.7109375" style="284" customWidth="1"/>
    <col min="14851" max="14851" width="42.7109375" style="284" customWidth="1"/>
    <col min="14852" max="14853" width="8.7109375" style="284" customWidth="1"/>
    <col min="14854" max="14856" width="10.7109375" style="284" customWidth="1"/>
    <col min="14857" max="14857" width="3.7109375" style="284" customWidth="1"/>
    <col min="14858" max="15105" width="9.140625" style="284"/>
    <col min="15106" max="15106" width="13.7109375" style="284" customWidth="1"/>
    <col min="15107" max="15107" width="42.7109375" style="284" customWidth="1"/>
    <col min="15108" max="15109" width="8.7109375" style="284" customWidth="1"/>
    <col min="15110" max="15112" width="10.7109375" style="284" customWidth="1"/>
    <col min="15113" max="15113" width="3.7109375" style="284" customWidth="1"/>
    <col min="15114" max="15361" width="9.140625" style="284"/>
    <col min="15362" max="15362" width="13.7109375" style="284" customWidth="1"/>
    <col min="15363" max="15363" width="42.7109375" style="284" customWidth="1"/>
    <col min="15364" max="15365" width="8.7109375" style="284" customWidth="1"/>
    <col min="15366" max="15368" width="10.7109375" style="284" customWidth="1"/>
    <col min="15369" max="15369" width="3.7109375" style="284" customWidth="1"/>
    <col min="15370" max="15617" width="9.140625" style="284"/>
    <col min="15618" max="15618" width="13.7109375" style="284" customWidth="1"/>
    <col min="15619" max="15619" width="42.7109375" style="284" customWidth="1"/>
    <col min="15620" max="15621" width="8.7109375" style="284" customWidth="1"/>
    <col min="15622" max="15624" width="10.7109375" style="284" customWidth="1"/>
    <col min="15625" max="15625" width="3.7109375" style="284" customWidth="1"/>
    <col min="15626" max="15873" width="9.140625" style="284"/>
    <col min="15874" max="15874" width="13.7109375" style="284" customWidth="1"/>
    <col min="15875" max="15875" width="42.7109375" style="284" customWidth="1"/>
    <col min="15876" max="15877" width="8.7109375" style="284" customWidth="1"/>
    <col min="15878" max="15880" width="10.7109375" style="284" customWidth="1"/>
    <col min="15881" max="15881" width="3.7109375" style="284" customWidth="1"/>
    <col min="15882" max="16129" width="9.140625" style="284"/>
    <col min="16130" max="16130" width="13.7109375" style="284" customWidth="1"/>
    <col min="16131" max="16131" width="42.7109375" style="284" customWidth="1"/>
    <col min="16132" max="16133" width="8.7109375" style="284" customWidth="1"/>
    <col min="16134" max="16136" width="10.7109375" style="284" customWidth="1"/>
    <col min="16137" max="16137" width="3.7109375" style="284" customWidth="1"/>
    <col min="16138" max="16384" width="9.140625" style="284"/>
  </cols>
  <sheetData>
    <row r="1" spans="2:12" ht="15.75" thickBot="1" x14ac:dyDescent="0.3">
      <c r="C1" s="3"/>
      <c r="D1" s="4"/>
    </row>
    <row r="2" spans="2:12" ht="15" customHeight="1" x14ac:dyDescent="0.25">
      <c r="B2" s="376" t="s">
        <v>193</v>
      </c>
      <c r="C2" s="366" t="s">
        <v>297</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58">
        <v>2</v>
      </c>
      <c r="F23" s="226">
        <f>'ANAS 2015'!E24</f>
        <v>75.648979999999995</v>
      </c>
      <c r="G23" s="267">
        <f>E23/$G$15</f>
        <v>2</v>
      </c>
      <c r="H23" s="268">
        <f>G23*F23</f>
        <v>151.29795999999999</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151.29795999999999</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307</v>
      </c>
      <c r="D29" s="244"/>
      <c r="E29" s="245"/>
      <c r="F29" s="245"/>
      <c r="G29" s="245"/>
      <c r="H29" s="265"/>
    </row>
    <row r="30" spans="2:13" x14ac:dyDescent="0.25">
      <c r="B30" s="224" t="str">
        <f>'ANAS 2015'!B23</f>
        <v>CE.1.05</v>
      </c>
      <c r="C30" s="266" t="str">
        <f>'ANAS 2015'!C23</f>
        <v>Guardiania (turni 8 ore)</v>
      </c>
      <c r="D30" s="244" t="str">
        <f>'ANAS 2015'!D23</f>
        <v>h</v>
      </c>
      <c r="E30" s="245">
        <f>2*1</f>
        <v>2</v>
      </c>
      <c r="F30" s="245">
        <f>'ANAS 2015'!E23</f>
        <v>23.480270000000001</v>
      </c>
      <c r="G30" s="267">
        <f>E30/$G$15</f>
        <v>2</v>
      </c>
      <c r="H30" s="268">
        <f>G30*F30</f>
        <v>46.960540000000002</v>
      </c>
    </row>
    <row r="31" spans="2:13" x14ac:dyDescent="0.25">
      <c r="B31" s="232"/>
      <c r="C31" s="266"/>
      <c r="D31" s="239"/>
      <c r="E31" s="240"/>
      <c r="F31" s="245"/>
      <c r="G31" s="267"/>
      <c r="H31" s="268"/>
    </row>
    <row r="32" spans="2:13" x14ac:dyDescent="0.25">
      <c r="B32" s="232"/>
      <c r="C32" s="229" t="s">
        <v>304</v>
      </c>
      <c r="D32" s="239"/>
      <c r="E32" s="240"/>
      <c r="F32" s="240"/>
      <c r="G32" s="240"/>
      <c r="H32" s="268"/>
    </row>
    <row r="33" spans="2:10" x14ac:dyDescent="0.25">
      <c r="B33" s="224" t="str">
        <f>'ANAS 2015'!B23</f>
        <v>CE.1.05</v>
      </c>
      <c r="C33" s="266" t="str">
        <f>'ANAS 2015'!C23</f>
        <v>Guardiania (turni 8 ore)</v>
      </c>
      <c r="D33" s="239" t="str">
        <f>'ANAS 2015'!D23</f>
        <v>h</v>
      </c>
      <c r="E33" s="240">
        <f>2*1</f>
        <v>2</v>
      </c>
      <c r="F33" s="245">
        <f>'ANAS 2015'!E23</f>
        <v>23.480270000000001</v>
      </c>
      <c r="G33" s="267">
        <f>E33/$G$15</f>
        <v>2</v>
      </c>
      <c r="H33" s="268">
        <f>G33*F33</f>
        <v>46.960540000000002</v>
      </c>
    </row>
    <row r="34" spans="2:10" ht="15.75" thickBot="1" x14ac:dyDescent="0.3">
      <c r="B34" s="224"/>
      <c r="C34" s="266"/>
      <c r="D34" s="239"/>
      <c r="E34" s="240"/>
      <c r="F34" s="245"/>
      <c r="G34" s="267"/>
      <c r="H34" s="268"/>
    </row>
    <row r="35" spans="2:10" ht="15.75" thickBot="1" x14ac:dyDescent="0.3">
      <c r="B35" s="162"/>
      <c r="C35" s="56" t="s">
        <v>17</v>
      </c>
      <c r="D35" s="57"/>
      <c r="E35" s="58"/>
      <c r="F35" s="58"/>
      <c r="G35" s="60" t="s">
        <v>15</v>
      </c>
      <c r="H35" s="12">
        <f>SUM(H29:H34)</f>
        <v>93.921080000000003</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245.21904000000001</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O61"/>
  <sheetViews>
    <sheetView view="pageBreakPreview" topLeftCell="A40" zoomScale="70" zoomScaleNormal="85" zoomScaleSheetLayoutView="70" workbookViewId="0">
      <selection activeCell="C43" sqref="C43"/>
    </sheetView>
  </sheetViews>
  <sheetFormatPr defaultRowHeight="15" x14ac:dyDescent="0.25"/>
  <cols>
    <col min="1" max="1" width="3.7109375" style="289" customWidth="1"/>
    <col min="2" max="2" width="15.7109375" style="2" customWidth="1"/>
    <col min="3" max="3" width="80.7109375" style="289" customWidth="1"/>
    <col min="4" max="4" width="8.7109375" style="6" customWidth="1"/>
    <col min="5" max="5" width="8.7109375" style="5" customWidth="1"/>
    <col min="6" max="9" width="10.7109375" style="5" customWidth="1"/>
    <col min="10" max="10" width="13.140625" style="5" customWidth="1"/>
    <col min="11" max="11" width="3.7109375" style="289" customWidth="1"/>
    <col min="12" max="12" width="9.5703125" style="289" bestFit="1" customWidth="1"/>
    <col min="13" max="14" width="9.140625" style="289"/>
    <col min="15" max="15" width="16.7109375" style="289" customWidth="1"/>
    <col min="16" max="238" width="9.140625" style="289"/>
    <col min="239" max="239" width="13.7109375" style="289" customWidth="1"/>
    <col min="240" max="240" width="42.7109375" style="289" bestFit="1" customWidth="1"/>
    <col min="241" max="242" width="8.7109375" style="289" customWidth="1"/>
    <col min="243" max="247" width="10.7109375" style="289" customWidth="1"/>
    <col min="248" max="248" width="3.7109375" style="289" customWidth="1"/>
    <col min="249" max="249" width="9.5703125" style="289" bestFit="1" customWidth="1"/>
    <col min="250" max="494" width="9.140625" style="289"/>
    <col min="495" max="495" width="13.7109375" style="289" customWidth="1"/>
    <col min="496" max="496" width="42.7109375" style="289" bestFit="1" customWidth="1"/>
    <col min="497" max="498" width="8.7109375" style="289" customWidth="1"/>
    <col min="499" max="503" width="10.7109375" style="289" customWidth="1"/>
    <col min="504" max="504" width="3.7109375" style="289" customWidth="1"/>
    <col min="505" max="505" width="9.5703125" style="289" bestFit="1" customWidth="1"/>
    <col min="506" max="750" width="9.140625" style="289"/>
    <col min="751" max="751" width="13.7109375" style="289" customWidth="1"/>
    <col min="752" max="752" width="42.7109375" style="289" bestFit="1" customWidth="1"/>
    <col min="753" max="754" width="8.7109375" style="289" customWidth="1"/>
    <col min="755" max="759" width="10.7109375" style="289" customWidth="1"/>
    <col min="760" max="760" width="3.7109375" style="289" customWidth="1"/>
    <col min="761" max="761" width="9.5703125" style="289" bestFit="1" customWidth="1"/>
    <col min="762" max="1006" width="9.140625" style="289"/>
    <col min="1007" max="1007" width="13.7109375" style="289" customWidth="1"/>
    <col min="1008" max="1008" width="42.7109375" style="289" bestFit="1" customWidth="1"/>
    <col min="1009" max="1010" width="8.7109375" style="289" customWidth="1"/>
    <col min="1011" max="1015" width="10.7109375" style="289" customWidth="1"/>
    <col min="1016" max="1016" width="3.7109375" style="289" customWidth="1"/>
    <col min="1017" max="1017" width="9.5703125" style="289" bestFit="1" customWidth="1"/>
    <col min="1018" max="1262" width="9.140625" style="289"/>
    <col min="1263" max="1263" width="13.7109375" style="289" customWidth="1"/>
    <col min="1264" max="1264" width="42.7109375" style="289" bestFit="1" customWidth="1"/>
    <col min="1265" max="1266" width="8.7109375" style="289" customWidth="1"/>
    <col min="1267" max="1271" width="10.7109375" style="289" customWidth="1"/>
    <col min="1272" max="1272" width="3.7109375" style="289" customWidth="1"/>
    <col min="1273" max="1273" width="9.5703125" style="289" bestFit="1" customWidth="1"/>
    <col min="1274" max="1518" width="9.140625" style="289"/>
    <col min="1519" max="1519" width="13.7109375" style="289" customWidth="1"/>
    <col min="1520" max="1520" width="42.7109375" style="289" bestFit="1" customWidth="1"/>
    <col min="1521" max="1522" width="8.7109375" style="289" customWidth="1"/>
    <col min="1523" max="1527" width="10.7109375" style="289" customWidth="1"/>
    <col min="1528" max="1528" width="3.7109375" style="289" customWidth="1"/>
    <col min="1529" max="1529" width="9.5703125" style="289" bestFit="1" customWidth="1"/>
    <col min="1530" max="1774" width="9.140625" style="289"/>
    <col min="1775" max="1775" width="13.7109375" style="289" customWidth="1"/>
    <col min="1776" max="1776" width="42.7109375" style="289" bestFit="1" customWidth="1"/>
    <col min="1777" max="1778" width="8.7109375" style="289" customWidth="1"/>
    <col min="1779" max="1783" width="10.7109375" style="289" customWidth="1"/>
    <col min="1784" max="1784" width="3.7109375" style="289" customWidth="1"/>
    <col min="1785" max="1785" width="9.5703125" style="289" bestFit="1" customWidth="1"/>
    <col min="1786" max="2030" width="9.140625" style="289"/>
    <col min="2031" max="2031" width="13.7109375" style="289" customWidth="1"/>
    <col min="2032" max="2032" width="42.7109375" style="289" bestFit="1" customWidth="1"/>
    <col min="2033" max="2034" width="8.7109375" style="289" customWidth="1"/>
    <col min="2035" max="2039" width="10.7109375" style="289" customWidth="1"/>
    <col min="2040" max="2040" width="3.7109375" style="289" customWidth="1"/>
    <col min="2041" max="2041" width="9.5703125" style="289" bestFit="1" customWidth="1"/>
    <col min="2042" max="2286" width="9.140625" style="289"/>
    <col min="2287" max="2287" width="13.7109375" style="289" customWidth="1"/>
    <col min="2288" max="2288" width="42.7109375" style="289" bestFit="1" customWidth="1"/>
    <col min="2289" max="2290" width="8.7109375" style="289" customWidth="1"/>
    <col min="2291" max="2295" width="10.7109375" style="289" customWidth="1"/>
    <col min="2296" max="2296" width="3.7109375" style="289" customWidth="1"/>
    <col min="2297" max="2297" width="9.5703125" style="289" bestFit="1" customWidth="1"/>
    <col min="2298" max="2542" width="9.140625" style="289"/>
    <col min="2543" max="2543" width="13.7109375" style="289" customWidth="1"/>
    <col min="2544" max="2544" width="42.7109375" style="289" bestFit="1" customWidth="1"/>
    <col min="2545" max="2546" width="8.7109375" style="289" customWidth="1"/>
    <col min="2547" max="2551" width="10.7109375" style="289" customWidth="1"/>
    <col min="2552" max="2552" width="3.7109375" style="289" customWidth="1"/>
    <col min="2553" max="2553" width="9.5703125" style="289" bestFit="1" customWidth="1"/>
    <col min="2554" max="2798" width="9.140625" style="289"/>
    <col min="2799" max="2799" width="13.7109375" style="289" customWidth="1"/>
    <col min="2800" max="2800" width="42.7109375" style="289" bestFit="1" customWidth="1"/>
    <col min="2801" max="2802" width="8.7109375" style="289" customWidth="1"/>
    <col min="2803" max="2807" width="10.7109375" style="289" customWidth="1"/>
    <col min="2808" max="2808" width="3.7109375" style="289" customWidth="1"/>
    <col min="2809" max="2809" width="9.5703125" style="289" bestFit="1" customWidth="1"/>
    <col min="2810" max="3054" width="9.140625" style="289"/>
    <col min="3055" max="3055" width="13.7109375" style="289" customWidth="1"/>
    <col min="3056" max="3056" width="42.7109375" style="289" bestFit="1" customWidth="1"/>
    <col min="3057" max="3058" width="8.7109375" style="289" customWidth="1"/>
    <col min="3059" max="3063" width="10.7109375" style="289" customWidth="1"/>
    <col min="3064" max="3064" width="3.7109375" style="289" customWidth="1"/>
    <col min="3065" max="3065" width="9.5703125" style="289" bestFit="1" customWidth="1"/>
    <col min="3066" max="3310" width="9.140625" style="289"/>
    <col min="3311" max="3311" width="13.7109375" style="289" customWidth="1"/>
    <col min="3312" max="3312" width="42.7109375" style="289" bestFit="1" customWidth="1"/>
    <col min="3313" max="3314" width="8.7109375" style="289" customWidth="1"/>
    <col min="3315" max="3319" width="10.7109375" style="289" customWidth="1"/>
    <col min="3320" max="3320" width="3.7109375" style="289" customWidth="1"/>
    <col min="3321" max="3321" width="9.5703125" style="289" bestFit="1" customWidth="1"/>
    <col min="3322" max="3566" width="9.140625" style="289"/>
    <col min="3567" max="3567" width="13.7109375" style="289" customWidth="1"/>
    <col min="3568" max="3568" width="42.7109375" style="289" bestFit="1" customWidth="1"/>
    <col min="3569" max="3570" width="8.7109375" style="289" customWidth="1"/>
    <col min="3571" max="3575" width="10.7109375" style="289" customWidth="1"/>
    <col min="3576" max="3576" width="3.7109375" style="289" customWidth="1"/>
    <col min="3577" max="3577" width="9.5703125" style="289" bestFit="1" customWidth="1"/>
    <col min="3578" max="3822" width="9.140625" style="289"/>
    <col min="3823" max="3823" width="13.7109375" style="289" customWidth="1"/>
    <col min="3824" max="3824" width="42.7109375" style="289" bestFit="1" customWidth="1"/>
    <col min="3825" max="3826" width="8.7109375" style="289" customWidth="1"/>
    <col min="3827" max="3831" width="10.7109375" style="289" customWidth="1"/>
    <col min="3832" max="3832" width="3.7109375" style="289" customWidth="1"/>
    <col min="3833" max="3833" width="9.5703125" style="289" bestFit="1" customWidth="1"/>
    <col min="3834" max="4078" width="9.140625" style="289"/>
    <col min="4079" max="4079" width="13.7109375" style="289" customWidth="1"/>
    <col min="4080" max="4080" width="42.7109375" style="289" bestFit="1" customWidth="1"/>
    <col min="4081" max="4082" width="8.7109375" style="289" customWidth="1"/>
    <col min="4083" max="4087" width="10.7109375" style="289" customWidth="1"/>
    <col min="4088" max="4088" width="3.7109375" style="289" customWidth="1"/>
    <col min="4089" max="4089" width="9.5703125" style="289" bestFit="1" customWidth="1"/>
    <col min="4090" max="4334" width="9.140625" style="289"/>
    <col min="4335" max="4335" width="13.7109375" style="289" customWidth="1"/>
    <col min="4336" max="4336" width="42.7109375" style="289" bestFit="1" customWidth="1"/>
    <col min="4337" max="4338" width="8.7109375" style="289" customWidth="1"/>
    <col min="4339" max="4343" width="10.7109375" style="289" customWidth="1"/>
    <col min="4344" max="4344" width="3.7109375" style="289" customWidth="1"/>
    <col min="4345" max="4345" width="9.5703125" style="289" bestFit="1" customWidth="1"/>
    <col min="4346" max="4590" width="9.140625" style="289"/>
    <col min="4591" max="4591" width="13.7109375" style="289" customWidth="1"/>
    <col min="4592" max="4592" width="42.7109375" style="289" bestFit="1" customWidth="1"/>
    <col min="4593" max="4594" width="8.7109375" style="289" customWidth="1"/>
    <col min="4595" max="4599" width="10.7109375" style="289" customWidth="1"/>
    <col min="4600" max="4600" width="3.7109375" style="289" customWidth="1"/>
    <col min="4601" max="4601" width="9.5703125" style="289" bestFit="1" customWidth="1"/>
    <col min="4602" max="4846" width="9.140625" style="289"/>
    <col min="4847" max="4847" width="13.7109375" style="289" customWidth="1"/>
    <col min="4848" max="4848" width="42.7109375" style="289" bestFit="1" customWidth="1"/>
    <col min="4849" max="4850" width="8.7109375" style="289" customWidth="1"/>
    <col min="4851" max="4855" width="10.7109375" style="289" customWidth="1"/>
    <col min="4856" max="4856" width="3.7109375" style="289" customWidth="1"/>
    <col min="4857" max="4857" width="9.5703125" style="289" bestFit="1" customWidth="1"/>
    <col min="4858" max="5102" width="9.140625" style="289"/>
    <col min="5103" max="5103" width="13.7109375" style="289" customWidth="1"/>
    <col min="5104" max="5104" width="42.7109375" style="289" bestFit="1" customWidth="1"/>
    <col min="5105" max="5106" width="8.7109375" style="289" customWidth="1"/>
    <col min="5107" max="5111" width="10.7109375" style="289" customWidth="1"/>
    <col min="5112" max="5112" width="3.7109375" style="289" customWidth="1"/>
    <col min="5113" max="5113" width="9.5703125" style="289" bestFit="1" customWidth="1"/>
    <col min="5114" max="5358" width="9.140625" style="289"/>
    <col min="5359" max="5359" width="13.7109375" style="289" customWidth="1"/>
    <col min="5360" max="5360" width="42.7109375" style="289" bestFit="1" customWidth="1"/>
    <col min="5361" max="5362" width="8.7109375" style="289" customWidth="1"/>
    <col min="5363" max="5367" width="10.7109375" style="289" customWidth="1"/>
    <col min="5368" max="5368" width="3.7109375" style="289" customWidth="1"/>
    <col min="5369" max="5369" width="9.5703125" style="289" bestFit="1" customWidth="1"/>
    <col min="5370" max="5614" width="9.140625" style="289"/>
    <col min="5615" max="5615" width="13.7109375" style="289" customWidth="1"/>
    <col min="5616" max="5616" width="42.7109375" style="289" bestFit="1" customWidth="1"/>
    <col min="5617" max="5618" width="8.7109375" style="289" customWidth="1"/>
    <col min="5619" max="5623" width="10.7109375" style="289" customWidth="1"/>
    <col min="5624" max="5624" width="3.7109375" style="289" customWidth="1"/>
    <col min="5625" max="5625" width="9.5703125" style="289" bestFit="1" customWidth="1"/>
    <col min="5626" max="5870" width="9.140625" style="289"/>
    <col min="5871" max="5871" width="13.7109375" style="289" customWidth="1"/>
    <col min="5872" max="5872" width="42.7109375" style="289" bestFit="1" customWidth="1"/>
    <col min="5873" max="5874" width="8.7109375" style="289" customWidth="1"/>
    <col min="5875" max="5879" width="10.7109375" style="289" customWidth="1"/>
    <col min="5880" max="5880" width="3.7109375" style="289" customWidth="1"/>
    <col min="5881" max="5881" width="9.5703125" style="289" bestFit="1" customWidth="1"/>
    <col min="5882" max="6126" width="9.140625" style="289"/>
    <col min="6127" max="6127" width="13.7109375" style="289" customWidth="1"/>
    <col min="6128" max="6128" width="42.7109375" style="289" bestFit="1" customWidth="1"/>
    <col min="6129" max="6130" width="8.7109375" style="289" customWidth="1"/>
    <col min="6131" max="6135" width="10.7109375" style="289" customWidth="1"/>
    <col min="6136" max="6136" width="3.7109375" style="289" customWidth="1"/>
    <col min="6137" max="6137" width="9.5703125" style="289" bestFit="1" customWidth="1"/>
    <col min="6138" max="6382" width="9.140625" style="289"/>
    <col min="6383" max="6383" width="13.7109375" style="289" customWidth="1"/>
    <col min="6384" max="6384" width="42.7109375" style="289" bestFit="1" customWidth="1"/>
    <col min="6385" max="6386" width="8.7109375" style="289" customWidth="1"/>
    <col min="6387" max="6391" width="10.7109375" style="289" customWidth="1"/>
    <col min="6392" max="6392" width="3.7109375" style="289" customWidth="1"/>
    <col min="6393" max="6393" width="9.5703125" style="289" bestFit="1" customWidth="1"/>
    <col min="6394" max="6638" width="9.140625" style="289"/>
    <col min="6639" max="6639" width="13.7109375" style="289" customWidth="1"/>
    <col min="6640" max="6640" width="42.7109375" style="289" bestFit="1" customWidth="1"/>
    <col min="6641" max="6642" width="8.7109375" style="289" customWidth="1"/>
    <col min="6643" max="6647" width="10.7109375" style="289" customWidth="1"/>
    <col min="6648" max="6648" width="3.7109375" style="289" customWidth="1"/>
    <col min="6649" max="6649" width="9.5703125" style="289" bestFit="1" customWidth="1"/>
    <col min="6650" max="6894" width="9.140625" style="289"/>
    <col min="6895" max="6895" width="13.7109375" style="289" customWidth="1"/>
    <col min="6896" max="6896" width="42.7109375" style="289" bestFit="1" customWidth="1"/>
    <col min="6897" max="6898" width="8.7109375" style="289" customWidth="1"/>
    <col min="6899" max="6903" width="10.7109375" style="289" customWidth="1"/>
    <col min="6904" max="6904" width="3.7109375" style="289" customWidth="1"/>
    <col min="6905" max="6905" width="9.5703125" style="289" bestFit="1" customWidth="1"/>
    <col min="6906" max="7150" width="9.140625" style="289"/>
    <col min="7151" max="7151" width="13.7109375" style="289" customWidth="1"/>
    <col min="7152" max="7152" width="42.7109375" style="289" bestFit="1" customWidth="1"/>
    <col min="7153" max="7154" width="8.7109375" style="289" customWidth="1"/>
    <col min="7155" max="7159" width="10.7109375" style="289" customWidth="1"/>
    <col min="7160" max="7160" width="3.7109375" style="289" customWidth="1"/>
    <col min="7161" max="7161" width="9.5703125" style="289" bestFit="1" customWidth="1"/>
    <col min="7162" max="7406" width="9.140625" style="289"/>
    <col min="7407" max="7407" width="13.7109375" style="289" customWidth="1"/>
    <col min="7408" max="7408" width="42.7109375" style="289" bestFit="1" customWidth="1"/>
    <col min="7409" max="7410" width="8.7109375" style="289" customWidth="1"/>
    <col min="7411" max="7415" width="10.7109375" style="289" customWidth="1"/>
    <col min="7416" max="7416" width="3.7109375" style="289" customWidth="1"/>
    <col min="7417" max="7417" width="9.5703125" style="289" bestFit="1" customWidth="1"/>
    <col min="7418" max="7662" width="9.140625" style="289"/>
    <col min="7663" max="7663" width="13.7109375" style="289" customWidth="1"/>
    <col min="7664" max="7664" width="42.7109375" style="289" bestFit="1" customWidth="1"/>
    <col min="7665" max="7666" width="8.7109375" style="289" customWidth="1"/>
    <col min="7667" max="7671" width="10.7109375" style="289" customWidth="1"/>
    <col min="7672" max="7672" width="3.7109375" style="289" customWidth="1"/>
    <col min="7673" max="7673" width="9.5703125" style="289" bestFit="1" customWidth="1"/>
    <col min="7674" max="7918" width="9.140625" style="289"/>
    <col min="7919" max="7919" width="13.7109375" style="289" customWidth="1"/>
    <col min="7920" max="7920" width="42.7109375" style="289" bestFit="1" customWidth="1"/>
    <col min="7921" max="7922" width="8.7109375" style="289" customWidth="1"/>
    <col min="7923" max="7927" width="10.7109375" style="289" customWidth="1"/>
    <col min="7928" max="7928" width="3.7109375" style="289" customWidth="1"/>
    <col min="7929" max="7929" width="9.5703125" style="289" bestFit="1" customWidth="1"/>
    <col min="7930" max="8174" width="9.140625" style="289"/>
    <col min="8175" max="8175" width="13.7109375" style="289" customWidth="1"/>
    <col min="8176" max="8176" width="42.7109375" style="289" bestFit="1" customWidth="1"/>
    <col min="8177" max="8178" width="8.7109375" style="289" customWidth="1"/>
    <col min="8179" max="8183" width="10.7109375" style="289" customWidth="1"/>
    <col min="8184" max="8184" width="3.7109375" style="289" customWidth="1"/>
    <col min="8185" max="8185" width="9.5703125" style="289" bestFit="1" customWidth="1"/>
    <col min="8186" max="8430" width="9.140625" style="289"/>
    <col min="8431" max="8431" width="13.7109375" style="289" customWidth="1"/>
    <col min="8432" max="8432" width="42.7109375" style="289" bestFit="1" customWidth="1"/>
    <col min="8433" max="8434" width="8.7109375" style="289" customWidth="1"/>
    <col min="8435" max="8439" width="10.7109375" style="289" customWidth="1"/>
    <col min="8440" max="8440" width="3.7109375" style="289" customWidth="1"/>
    <col min="8441" max="8441" width="9.5703125" style="289" bestFit="1" customWidth="1"/>
    <col min="8442" max="8686" width="9.140625" style="289"/>
    <col min="8687" max="8687" width="13.7109375" style="289" customWidth="1"/>
    <col min="8688" max="8688" width="42.7109375" style="289" bestFit="1" customWidth="1"/>
    <col min="8689" max="8690" width="8.7109375" style="289" customWidth="1"/>
    <col min="8691" max="8695" width="10.7109375" style="289" customWidth="1"/>
    <col min="8696" max="8696" width="3.7109375" style="289" customWidth="1"/>
    <col min="8697" max="8697" width="9.5703125" style="289" bestFit="1" customWidth="1"/>
    <col min="8698" max="8942" width="9.140625" style="289"/>
    <col min="8943" max="8943" width="13.7109375" style="289" customWidth="1"/>
    <col min="8944" max="8944" width="42.7109375" style="289" bestFit="1" customWidth="1"/>
    <col min="8945" max="8946" width="8.7109375" style="289" customWidth="1"/>
    <col min="8947" max="8951" width="10.7109375" style="289" customWidth="1"/>
    <col min="8952" max="8952" width="3.7109375" style="289" customWidth="1"/>
    <col min="8953" max="8953" width="9.5703125" style="289" bestFit="1" customWidth="1"/>
    <col min="8954" max="9198" width="9.140625" style="289"/>
    <col min="9199" max="9199" width="13.7109375" style="289" customWidth="1"/>
    <col min="9200" max="9200" width="42.7109375" style="289" bestFit="1" customWidth="1"/>
    <col min="9201" max="9202" width="8.7109375" style="289" customWidth="1"/>
    <col min="9203" max="9207" width="10.7109375" style="289" customWidth="1"/>
    <col min="9208" max="9208" width="3.7109375" style="289" customWidth="1"/>
    <col min="9209" max="9209" width="9.5703125" style="289" bestFit="1" customWidth="1"/>
    <col min="9210" max="9454" width="9.140625" style="289"/>
    <col min="9455" max="9455" width="13.7109375" style="289" customWidth="1"/>
    <col min="9456" max="9456" width="42.7109375" style="289" bestFit="1" customWidth="1"/>
    <col min="9457" max="9458" width="8.7109375" style="289" customWidth="1"/>
    <col min="9459" max="9463" width="10.7109375" style="289" customWidth="1"/>
    <col min="9464" max="9464" width="3.7109375" style="289" customWidth="1"/>
    <col min="9465" max="9465" width="9.5703125" style="289" bestFit="1" customWidth="1"/>
    <col min="9466" max="9710" width="9.140625" style="289"/>
    <col min="9711" max="9711" width="13.7109375" style="289" customWidth="1"/>
    <col min="9712" max="9712" width="42.7109375" style="289" bestFit="1" customWidth="1"/>
    <col min="9713" max="9714" width="8.7109375" style="289" customWidth="1"/>
    <col min="9715" max="9719" width="10.7109375" style="289" customWidth="1"/>
    <col min="9720" max="9720" width="3.7109375" style="289" customWidth="1"/>
    <col min="9721" max="9721" width="9.5703125" style="289" bestFit="1" customWidth="1"/>
    <col min="9722" max="9966" width="9.140625" style="289"/>
    <col min="9967" max="9967" width="13.7109375" style="289" customWidth="1"/>
    <col min="9968" max="9968" width="42.7109375" style="289" bestFit="1" customWidth="1"/>
    <col min="9969" max="9970" width="8.7109375" style="289" customWidth="1"/>
    <col min="9971" max="9975" width="10.7109375" style="289" customWidth="1"/>
    <col min="9976" max="9976" width="3.7109375" style="289" customWidth="1"/>
    <col min="9977" max="9977" width="9.5703125" style="289" bestFit="1" customWidth="1"/>
    <col min="9978" max="10222" width="9.140625" style="289"/>
    <col min="10223" max="10223" width="13.7109375" style="289" customWidth="1"/>
    <col min="10224" max="10224" width="42.7109375" style="289" bestFit="1" customWidth="1"/>
    <col min="10225" max="10226" width="8.7109375" style="289" customWidth="1"/>
    <col min="10227" max="10231" width="10.7109375" style="289" customWidth="1"/>
    <col min="10232" max="10232" width="3.7109375" style="289" customWidth="1"/>
    <col min="10233" max="10233" width="9.5703125" style="289" bestFit="1" customWidth="1"/>
    <col min="10234" max="10478" width="9.140625" style="289"/>
    <col min="10479" max="10479" width="13.7109375" style="289" customWidth="1"/>
    <col min="10480" max="10480" width="42.7109375" style="289" bestFit="1" customWidth="1"/>
    <col min="10481" max="10482" width="8.7109375" style="289" customWidth="1"/>
    <col min="10483" max="10487" width="10.7109375" style="289" customWidth="1"/>
    <col min="10488" max="10488" width="3.7109375" style="289" customWidth="1"/>
    <col min="10489" max="10489" width="9.5703125" style="289" bestFit="1" customWidth="1"/>
    <col min="10490" max="10734" width="9.140625" style="289"/>
    <col min="10735" max="10735" width="13.7109375" style="289" customWidth="1"/>
    <col min="10736" max="10736" width="42.7109375" style="289" bestFit="1" customWidth="1"/>
    <col min="10737" max="10738" width="8.7109375" style="289" customWidth="1"/>
    <col min="10739" max="10743" width="10.7109375" style="289" customWidth="1"/>
    <col min="10744" max="10744" width="3.7109375" style="289" customWidth="1"/>
    <col min="10745" max="10745" width="9.5703125" style="289" bestFit="1" customWidth="1"/>
    <col min="10746" max="10990" width="9.140625" style="289"/>
    <col min="10991" max="10991" width="13.7109375" style="289" customWidth="1"/>
    <col min="10992" max="10992" width="42.7109375" style="289" bestFit="1" customWidth="1"/>
    <col min="10993" max="10994" width="8.7109375" style="289" customWidth="1"/>
    <col min="10995" max="10999" width="10.7109375" style="289" customWidth="1"/>
    <col min="11000" max="11000" width="3.7109375" style="289" customWidth="1"/>
    <col min="11001" max="11001" width="9.5703125" style="289" bestFit="1" customWidth="1"/>
    <col min="11002" max="11246" width="9.140625" style="289"/>
    <col min="11247" max="11247" width="13.7109375" style="289" customWidth="1"/>
    <col min="11248" max="11248" width="42.7109375" style="289" bestFit="1" customWidth="1"/>
    <col min="11249" max="11250" width="8.7109375" style="289" customWidth="1"/>
    <col min="11251" max="11255" width="10.7109375" style="289" customWidth="1"/>
    <col min="11256" max="11256" width="3.7109375" style="289" customWidth="1"/>
    <col min="11257" max="11257" width="9.5703125" style="289" bestFit="1" customWidth="1"/>
    <col min="11258" max="11502" width="9.140625" style="289"/>
    <col min="11503" max="11503" width="13.7109375" style="289" customWidth="1"/>
    <col min="11504" max="11504" width="42.7109375" style="289" bestFit="1" customWidth="1"/>
    <col min="11505" max="11506" width="8.7109375" style="289" customWidth="1"/>
    <col min="11507" max="11511" width="10.7109375" style="289" customWidth="1"/>
    <col min="11512" max="11512" width="3.7109375" style="289" customWidth="1"/>
    <col min="11513" max="11513" width="9.5703125" style="289" bestFit="1" customWidth="1"/>
    <col min="11514" max="11758" width="9.140625" style="289"/>
    <col min="11759" max="11759" width="13.7109375" style="289" customWidth="1"/>
    <col min="11760" max="11760" width="42.7109375" style="289" bestFit="1" customWidth="1"/>
    <col min="11761" max="11762" width="8.7109375" style="289" customWidth="1"/>
    <col min="11763" max="11767" width="10.7109375" style="289" customWidth="1"/>
    <col min="11768" max="11768" width="3.7109375" style="289" customWidth="1"/>
    <col min="11769" max="11769" width="9.5703125" style="289" bestFit="1" customWidth="1"/>
    <col min="11770" max="12014" width="9.140625" style="289"/>
    <col min="12015" max="12015" width="13.7109375" style="289" customWidth="1"/>
    <col min="12016" max="12016" width="42.7109375" style="289" bestFit="1" customWidth="1"/>
    <col min="12017" max="12018" width="8.7109375" style="289" customWidth="1"/>
    <col min="12019" max="12023" width="10.7109375" style="289" customWidth="1"/>
    <col min="12024" max="12024" width="3.7109375" style="289" customWidth="1"/>
    <col min="12025" max="12025" width="9.5703125" style="289" bestFit="1" customWidth="1"/>
    <col min="12026" max="12270" width="9.140625" style="289"/>
    <col min="12271" max="12271" width="13.7109375" style="289" customWidth="1"/>
    <col min="12272" max="12272" width="42.7109375" style="289" bestFit="1" customWidth="1"/>
    <col min="12273" max="12274" width="8.7109375" style="289" customWidth="1"/>
    <col min="12275" max="12279" width="10.7109375" style="289" customWidth="1"/>
    <col min="12280" max="12280" width="3.7109375" style="289" customWidth="1"/>
    <col min="12281" max="12281" width="9.5703125" style="289" bestFit="1" customWidth="1"/>
    <col min="12282" max="12526" width="9.140625" style="289"/>
    <col min="12527" max="12527" width="13.7109375" style="289" customWidth="1"/>
    <col min="12528" max="12528" width="42.7109375" style="289" bestFit="1" customWidth="1"/>
    <col min="12529" max="12530" width="8.7109375" style="289" customWidth="1"/>
    <col min="12531" max="12535" width="10.7109375" style="289" customWidth="1"/>
    <col min="12536" max="12536" width="3.7109375" style="289" customWidth="1"/>
    <col min="12537" max="12537" width="9.5703125" style="289" bestFit="1" customWidth="1"/>
    <col min="12538" max="12782" width="9.140625" style="289"/>
    <col min="12783" max="12783" width="13.7109375" style="289" customWidth="1"/>
    <col min="12784" max="12784" width="42.7109375" style="289" bestFit="1" customWidth="1"/>
    <col min="12785" max="12786" width="8.7109375" style="289" customWidth="1"/>
    <col min="12787" max="12791" width="10.7109375" style="289" customWidth="1"/>
    <col min="12792" max="12792" width="3.7109375" style="289" customWidth="1"/>
    <col min="12793" max="12793" width="9.5703125" style="289" bestFit="1" customWidth="1"/>
    <col min="12794" max="13038" width="9.140625" style="289"/>
    <col min="13039" max="13039" width="13.7109375" style="289" customWidth="1"/>
    <col min="13040" max="13040" width="42.7109375" style="289" bestFit="1" customWidth="1"/>
    <col min="13041" max="13042" width="8.7109375" style="289" customWidth="1"/>
    <col min="13043" max="13047" width="10.7109375" style="289" customWidth="1"/>
    <col min="13048" max="13048" width="3.7109375" style="289" customWidth="1"/>
    <col min="13049" max="13049" width="9.5703125" style="289" bestFit="1" customWidth="1"/>
    <col min="13050" max="13294" width="9.140625" style="289"/>
    <col min="13295" max="13295" width="13.7109375" style="289" customWidth="1"/>
    <col min="13296" max="13296" width="42.7109375" style="289" bestFit="1" customWidth="1"/>
    <col min="13297" max="13298" width="8.7109375" style="289" customWidth="1"/>
    <col min="13299" max="13303" width="10.7109375" style="289" customWidth="1"/>
    <col min="13304" max="13304" width="3.7109375" style="289" customWidth="1"/>
    <col min="13305" max="13305" width="9.5703125" style="289" bestFit="1" customWidth="1"/>
    <col min="13306" max="13550" width="9.140625" style="289"/>
    <col min="13551" max="13551" width="13.7109375" style="289" customWidth="1"/>
    <col min="13552" max="13552" width="42.7109375" style="289" bestFit="1" customWidth="1"/>
    <col min="13553" max="13554" width="8.7109375" style="289" customWidth="1"/>
    <col min="13555" max="13559" width="10.7109375" style="289" customWidth="1"/>
    <col min="13560" max="13560" width="3.7109375" style="289" customWidth="1"/>
    <col min="13561" max="13561" width="9.5703125" style="289" bestFit="1" customWidth="1"/>
    <col min="13562" max="13806" width="9.140625" style="289"/>
    <col min="13807" max="13807" width="13.7109375" style="289" customWidth="1"/>
    <col min="13808" max="13808" width="42.7109375" style="289" bestFit="1" customWidth="1"/>
    <col min="13809" max="13810" width="8.7109375" style="289" customWidth="1"/>
    <col min="13811" max="13815" width="10.7109375" style="289" customWidth="1"/>
    <col min="13816" max="13816" width="3.7109375" style="289" customWidth="1"/>
    <col min="13817" max="13817" width="9.5703125" style="289" bestFit="1" customWidth="1"/>
    <col min="13818" max="14062" width="9.140625" style="289"/>
    <col min="14063" max="14063" width="13.7109375" style="289" customWidth="1"/>
    <col min="14064" max="14064" width="42.7109375" style="289" bestFit="1" customWidth="1"/>
    <col min="14065" max="14066" width="8.7109375" style="289" customWidth="1"/>
    <col min="14067" max="14071" width="10.7109375" style="289" customWidth="1"/>
    <col min="14072" max="14072" width="3.7109375" style="289" customWidth="1"/>
    <col min="14073" max="14073" width="9.5703125" style="289" bestFit="1" customWidth="1"/>
    <col min="14074" max="14318" width="9.140625" style="289"/>
    <col min="14319" max="14319" width="13.7109375" style="289" customWidth="1"/>
    <col min="14320" max="14320" width="42.7109375" style="289" bestFit="1" customWidth="1"/>
    <col min="14321" max="14322" width="8.7109375" style="289" customWidth="1"/>
    <col min="14323" max="14327" width="10.7109375" style="289" customWidth="1"/>
    <col min="14328" max="14328" width="3.7109375" style="289" customWidth="1"/>
    <col min="14329" max="14329" width="9.5703125" style="289" bestFit="1" customWidth="1"/>
    <col min="14330" max="14574" width="9.140625" style="289"/>
    <col min="14575" max="14575" width="13.7109375" style="289" customWidth="1"/>
    <col min="14576" max="14576" width="42.7109375" style="289" bestFit="1" customWidth="1"/>
    <col min="14577" max="14578" width="8.7109375" style="289" customWidth="1"/>
    <col min="14579" max="14583" width="10.7109375" style="289" customWidth="1"/>
    <col min="14584" max="14584" width="3.7109375" style="289" customWidth="1"/>
    <col min="14585" max="14585" width="9.5703125" style="289" bestFit="1" customWidth="1"/>
    <col min="14586" max="14830" width="9.140625" style="289"/>
    <col min="14831" max="14831" width="13.7109375" style="289" customWidth="1"/>
    <col min="14832" max="14832" width="42.7109375" style="289" bestFit="1" customWidth="1"/>
    <col min="14833" max="14834" width="8.7109375" style="289" customWidth="1"/>
    <col min="14835" max="14839" width="10.7109375" style="289" customWidth="1"/>
    <col min="14840" max="14840" width="3.7109375" style="289" customWidth="1"/>
    <col min="14841" max="14841" width="9.5703125" style="289" bestFit="1" customWidth="1"/>
    <col min="14842" max="15086" width="9.140625" style="289"/>
    <col min="15087" max="15087" width="13.7109375" style="289" customWidth="1"/>
    <col min="15088" max="15088" width="42.7109375" style="289" bestFit="1" customWidth="1"/>
    <col min="15089" max="15090" width="8.7109375" style="289" customWidth="1"/>
    <col min="15091" max="15095" width="10.7109375" style="289" customWidth="1"/>
    <col min="15096" max="15096" width="3.7109375" style="289" customWidth="1"/>
    <col min="15097" max="15097" width="9.5703125" style="289" bestFit="1" customWidth="1"/>
    <col min="15098" max="15342" width="9.140625" style="289"/>
    <col min="15343" max="15343" width="13.7109375" style="289" customWidth="1"/>
    <col min="15344" max="15344" width="42.7109375" style="289" bestFit="1" customWidth="1"/>
    <col min="15345" max="15346" width="8.7109375" style="289" customWidth="1"/>
    <col min="15347" max="15351" width="10.7109375" style="289" customWidth="1"/>
    <col min="15352" max="15352" width="3.7109375" style="289" customWidth="1"/>
    <col min="15353" max="15353" width="9.5703125" style="289" bestFit="1" customWidth="1"/>
    <col min="15354" max="15598" width="9.140625" style="289"/>
    <col min="15599" max="15599" width="13.7109375" style="289" customWidth="1"/>
    <col min="15600" max="15600" width="42.7109375" style="289" bestFit="1" customWidth="1"/>
    <col min="15601" max="15602" width="8.7109375" style="289" customWidth="1"/>
    <col min="15603" max="15607" width="10.7109375" style="289" customWidth="1"/>
    <col min="15608" max="15608" width="3.7109375" style="289" customWidth="1"/>
    <col min="15609" max="15609" width="9.5703125" style="289" bestFit="1" customWidth="1"/>
    <col min="15610" max="15854" width="9.140625" style="289"/>
    <col min="15855" max="15855" width="13.7109375" style="289" customWidth="1"/>
    <col min="15856" max="15856" width="42.7109375" style="289" bestFit="1" customWidth="1"/>
    <col min="15857" max="15858" width="8.7109375" style="289" customWidth="1"/>
    <col min="15859" max="15863" width="10.7109375" style="289" customWidth="1"/>
    <col min="15864" max="15864" width="3.7109375" style="289" customWidth="1"/>
    <col min="15865" max="15865" width="9.5703125" style="289" bestFit="1" customWidth="1"/>
    <col min="15866" max="16110" width="9.140625" style="289"/>
    <col min="16111" max="16111" width="13.7109375" style="289" customWidth="1"/>
    <col min="16112" max="16112" width="42.7109375" style="289" bestFit="1" customWidth="1"/>
    <col min="16113" max="16114" width="8.7109375" style="289" customWidth="1"/>
    <col min="16115" max="16119" width="10.7109375" style="289" customWidth="1"/>
    <col min="16120" max="16120" width="3.7109375" style="289" customWidth="1"/>
    <col min="16121" max="16121" width="9.5703125" style="289" bestFit="1" customWidth="1"/>
    <col min="16122" max="16384" width="9.140625" style="289"/>
  </cols>
  <sheetData>
    <row r="1" spans="2:12" ht="15.75" thickBot="1" x14ac:dyDescent="0.3">
      <c r="C1" s="3"/>
      <c r="D1" s="4"/>
    </row>
    <row r="2" spans="2:12" x14ac:dyDescent="0.25">
      <c r="B2" s="364" t="s">
        <v>197</v>
      </c>
      <c r="C2" s="366" t="s">
        <v>37</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2" ht="15.75" thickBot="1" x14ac:dyDescent="0.3">
      <c r="C17" s="8"/>
      <c r="H17" s="11"/>
      <c r="I17" s="12"/>
    </row>
    <row r="18" spans="2:12" ht="15.75" thickBot="1" x14ac:dyDescent="0.3"/>
    <row r="19" spans="2:12" s="18" customFormat="1" ht="12.75" x14ac:dyDescent="0.2">
      <c r="B19" s="13" t="s">
        <v>2</v>
      </c>
      <c r="C19" s="14" t="s">
        <v>3</v>
      </c>
      <c r="D19" s="14" t="s">
        <v>4</v>
      </c>
      <c r="E19" s="15" t="s">
        <v>5</v>
      </c>
      <c r="F19" s="16" t="s">
        <v>6</v>
      </c>
      <c r="G19" s="16" t="s">
        <v>6</v>
      </c>
      <c r="H19" s="17" t="s">
        <v>6</v>
      </c>
      <c r="I19" s="15" t="s">
        <v>7</v>
      </c>
      <c r="J19" s="15" t="s">
        <v>8</v>
      </c>
    </row>
    <row r="20" spans="2:12" s="18" customFormat="1" ht="33" thickBot="1" x14ac:dyDescent="0.25">
      <c r="B20" s="19" t="s">
        <v>9</v>
      </c>
      <c r="C20" s="20"/>
      <c r="D20" s="20"/>
      <c r="E20" s="21"/>
      <c r="F20" s="22" t="s">
        <v>10</v>
      </c>
      <c r="G20" s="22" t="s">
        <v>11</v>
      </c>
      <c r="H20" s="23" t="s">
        <v>12</v>
      </c>
      <c r="I20" s="21"/>
      <c r="J20" s="21"/>
    </row>
    <row r="21" spans="2:12" s="18" customFormat="1" ht="13.5" thickBot="1" x14ac:dyDescent="0.25">
      <c r="B21" s="24"/>
      <c r="C21" s="25" t="s">
        <v>13</v>
      </c>
      <c r="D21" s="26"/>
      <c r="E21" s="27"/>
      <c r="F21" s="28"/>
      <c r="G21" s="28"/>
      <c r="H21" s="27"/>
      <c r="I21" s="27"/>
      <c r="J21" s="29"/>
    </row>
    <row r="22" spans="2:12" s="119" customFormat="1" x14ac:dyDescent="0.25">
      <c r="B22" s="30"/>
      <c r="C22" s="114"/>
      <c r="D22" s="115"/>
      <c r="E22" s="116"/>
      <c r="F22" s="31"/>
      <c r="G22" s="31"/>
      <c r="H22" s="116"/>
      <c r="I22" s="32"/>
      <c r="J22" s="33"/>
    </row>
    <row r="23" spans="2:12" s="126" customFormat="1" x14ac:dyDescent="0.25">
      <c r="B23" s="34"/>
      <c r="C23" s="121"/>
      <c r="D23" s="35"/>
      <c r="E23" s="123"/>
      <c r="F23" s="36"/>
      <c r="G23" s="36"/>
      <c r="H23" s="123"/>
      <c r="I23" s="37"/>
      <c r="J23" s="38"/>
      <c r="L23" s="39"/>
    </row>
    <row r="24" spans="2:12" x14ac:dyDescent="0.25">
      <c r="B24" s="34"/>
      <c r="C24" s="128"/>
      <c r="D24" s="41"/>
      <c r="E24" s="130"/>
      <c r="F24" s="42"/>
      <c r="G24" s="42"/>
      <c r="H24" s="130"/>
      <c r="I24" s="43"/>
      <c r="J24" s="44"/>
      <c r="L24" s="45"/>
    </row>
    <row r="25" spans="2:12" x14ac:dyDescent="0.25">
      <c r="B25" s="34"/>
      <c r="C25" s="46"/>
      <c r="D25" s="41"/>
      <c r="E25" s="47"/>
      <c r="F25" s="48"/>
      <c r="G25" s="48"/>
      <c r="H25" s="47"/>
      <c r="I25" s="43"/>
      <c r="J25" s="44"/>
      <c r="L25" s="45"/>
    </row>
    <row r="26" spans="2:12" ht="15.75" thickBot="1" x14ac:dyDescent="0.3">
      <c r="B26" s="49"/>
      <c r="C26" s="50"/>
      <c r="D26" s="51"/>
      <c r="E26" s="52"/>
      <c r="F26" s="53"/>
      <c r="G26" s="53"/>
      <c r="H26" s="52"/>
      <c r="I26" s="52"/>
      <c r="J26" s="54"/>
    </row>
    <row r="27" spans="2:12" ht="15.75" thickBot="1" x14ac:dyDescent="0.3">
      <c r="B27" s="55"/>
      <c r="C27" s="56" t="s">
        <v>14</v>
      </c>
      <c r="D27" s="57"/>
      <c r="E27" s="58"/>
      <c r="F27" s="59"/>
      <c r="G27" s="59"/>
      <c r="H27" s="58"/>
      <c r="I27" s="60" t="s">
        <v>15</v>
      </c>
      <c r="J27" s="12">
        <f>SUM(J22:J26)</f>
        <v>0</v>
      </c>
    </row>
    <row r="28" spans="2:12" ht="15.75" thickBot="1" x14ac:dyDescent="0.3">
      <c r="B28" s="55"/>
      <c r="C28" s="50"/>
      <c r="D28" s="61"/>
      <c r="E28" s="62"/>
      <c r="F28" s="63"/>
      <c r="G28" s="63"/>
      <c r="H28" s="62"/>
      <c r="I28" s="62"/>
      <c r="J28" s="64"/>
    </row>
    <row r="29" spans="2:12" ht="15.75" thickBot="1" x14ac:dyDescent="0.3">
      <c r="B29" s="65"/>
      <c r="C29" s="25" t="s">
        <v>16</v>
      </c>
      <c r="D29" s="61"/>
      <c r="E29" s="62"/>
      <c r="F29" s="63"/>
      <c r="G29" s="63"/>
      <c r="H29" s="62"/>
      <c r="I29" s="62"/>
      <c r="J29" s="64"/>
    </row>
    <row r="30" spans="2:12" s="287" customFormat="1" x14ac:dyDescent="0.25">
      <c r="B30" s="66"/>
      <c r="C30" s="67"/>
      <c r="D30" s="68"/>
      <c r="E30" s="69"/>
      <c r="F30" s="70"/>
      <c r="G30" s="70"/>
      <c r="H30" s="69"/>
      <c r="I30" s="69"/>
      <c r="J30" s="71"/>
    </row>
    <row r="31" spans="2:12" s="287" customFormat="1" x14ac:dyDescent="0.25">
      <c r="B31" s="73"/>
      <c r="C31" s="74"/>
      <c r="D31" s="75"/>
      <c r="E31" s="76"/>
      <c r="F31" s="77"/>
      <c r="G31" s="77"/>
      <c r="H31" s="76"/>
      <c r="I31" s="37"/>
      <c r="J31" s="38"/>
    </row>
    <row r="32" spans="2:12" s="287" customFormat="1" x14ac:dyDescent="0.25">
      <c r="B32" s="73"/>
      <c r="C32" s="74"/>
      <c r="D32" s="75"/>
      <c r="E32" s="76"/>
      <c r="F32" s="77"/>
      <c r="G32" s="77"/>
      <c r="H32" s="76"/>
      <c r="I32" s="37"/>
      <c r="J32" s="38"/>
    </row>
    <row r="33" spans="2:15" s="287" customFormat="1" x14ac:dyDescent="0.25">
      <c r="B33" s="73"/>
      <c r="C33" s="74"/>
      <c r="D33" s="75"/>
      <c r="E33" s="76"/>
      <c r="F33" s="77"/>
      <c r="G33" s="77"/>
      <c r="H33" s="76"/>
      <c r="I33" s="76"/>
      <c r="J33" s="38"/>
    </row>
    <row r="34" spans="2:15" s="287" customFormat="1" x14ac:dyDescent="0.25">
      <c r="B34" s="73"/>
      <c r="C34" s="74"/>
      <c r="D34" s="75"/>
      <c r="E34" s="76"/>
      <c r="F34" s="77"/>
      <c r="G34" s="77"/>
      <c r="H34" s="76"/>
      <c r="I34" s="37"/>
      <c r="J34" s="38"/>
    </row>
    <row r="35" spans="2:15" s="287" customFormat="1" x14ac:dyDescent="0.25">
      <c r="B35" s="73"/>
      <c r="C35" s="74"/>
      <c r="D35" s="75"/>
      <c r="E35" s="76"/>
      <c r="F35" s="77"/>
      <c r="G35" s="77"/>
      <c r="H35" s="76"/>
      <c r="I35" s="37"/>
      <c r="J35" s="38"/>
    </row>
    <row r="36" spans="2:15" x14ac:dyDescent="0.25">
      <c r="B36" s="34"/>
      <c r="C36" s="46"/>
      <c r="D36" s="78"/>
      <c r="E36" s="47"/>
      <c r="F36" s="48"/>
      <c r="G36" s="48"/>
      <c r="H36" s="47"/>
      <c r="I36" s="47"/>
      <c r="J36" s="44"/>
    </row>
    <row r="37" spans="2:15" ht="15.75" thickBot="1" x14ac:dyDescent="0.3">
      <c r="B37" s="49"/>
      <c r="C37" s="50"/>
      <c r="D37" s="79"/>
      <c r="E37" s="80"/>
      <c r="F37" s="81"/>
      <c r="G37" s="81"/>
      <c r="H37" s="80"/>
      <c r="I37" s="43"/>
      <c r="J37" s="82"/>
      <c r="L37" s="45"/>
    </row>
    <row r="38" spans="2:15" ht="15.75" thickBot="1" x14ac:dyDescent="0.3">
      <c r="B38" s="55"/>
      <c r="C38" s="56" t="s">
        <v>17</v>
      </c>
      <c r="D38" s="57"/>
      <c r="E38" s="58"/>
      <c r="F38" s="59"/>
      <c r="G38" s="59"/>
      <c r="H38" s="58"/>
      <c r="I38" s="60" t="s">
        <v>15</v>
      </c>
      <c r="J38" s="12">
        <f>SUM(J30:J37)</f>
        <v>0</v>
      </c>
    </row>
    <row r="39" spans="2:15" ht="15.75" thickBot="1" x14ac:dyDescent="0.3">
      <c r="B39" s="55"/>
      <c r="C39" s="50"/>
      <c r="D39" s="61"/>
      <c r="E39" s="62"/>
      <c r="F39" s="63"/>
      <c r="G39" s="63"/>
      <c r="H39" s="62"/>
      <c r="I39" s="62"/>
      <c r="J39" s="64"/>
    </row>
    <row r="40" spans="2:15" ht="15.75" thickBot="1" x14ac:dyDescent="0.3">
      <c r="B40" s="65"/>
      <c r="C40" s="25" t="s">
        <v>18</v>
      </c>
      <c r="D40" s="61"/>
      <c r="E40" s="62"/>
      <c r="F40" s="63"/>
      <c r="G40" s="63"/>
      <c r="H40" s="62"/>
      <c r="I40" s="62"/>
      <c r="J40" s="64"/>
    </row>
    <row r="41" spans="2:15"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2</v>
      </c>
      <c r="F41" s="236">
        <f>'ANAS 2015'!E3</f>
        <v>42.68</v>
      </c>
      <c r="G41" s="236">
        <v>9.0500000000000007</v>
      </c>
      <c r="H41" s="235">
        <f>F41-G41+G41/4</f>
        <v>35.892499999999998</v>
      </c>
      <c r="I41" s="237">
        <f t="shared" ref="I41:I52" si="0">E41/$I$15</f>
        <v>2</v>
      </c>
      <c r="J41" s="238">
        <f t="shared" ref="J41:J52" si="1">I41*H41</f>
        <v>71.784999999999997</v>
      </c>
      <c r="L41" s="45"/>
      <c r="O41" s="45"/>
    </row>
    <row r="42" spans="2:15"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0.42*E41</f>
        <v>0.84</v>
      </c>
      <c r="F42" s="241">
        <f>'ANAS 2015'!E9</f>
        <v>71.98</v>
      </c>
      <c r="G42" s="241">
        <f>'ANAS 2015'!E10</f>
        <v>15.26</v>
      </c>
      <c r="H42" s="240">
        <f>F42-G42+G42/4</f>
        <v>60.535000000000004</v>
      </c>
      <c r="I42" s="242">
        <f t="shared" si="0"/>
        <v>0.84</v>
      </c>
      <c r="J42" s="243">
        <f t="shared" si="1"/>
        <v>50.849400000000003</v>
      </c>
      <c r="L42" s="45"/>
      <c r="O42" s="45"/>
    </row>
    <row r="43" spans="2:15"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85">
        <v>34</v>
      </c>
      <c r="F43" s="246" t="s">
        <v>20</v>
      </c>
      <c r="G43" s="246" t="s">
        <v>20</v>
      </c>
      <c r="H43" s="245">
        <f>'ANAS 2015'!E20</f>
        <v>0.85</v>
      </c>
      <c r="I43" s="242">
        <f t="shared" si="0"/>
        <v>34</v>
      </c>
      <c r="J43" s="243">
        <f t="shared" si="1"/>
        <v>28.9</v>
      </c>
      <c r="L43" s="45"/>
      <c r="O43" s="45"/>
    </row>
    <row r="44" spans="2:15"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23</v>
      </c>
      <c r="F44" s="241">
        <f>'ANAS 2015'!E5</f>
        <v>43.06</v>
      </c>
      <c r="G44" s="241">
        <f>'ANAS 2015'!E6</f>
        <v>9.1300000000000008</v>
      </c>
      <c r="H44" s="240">
        <f>F44-G44+G44/4</f>
        <v>36.212499999999999</v>
      </c>
      <c r="I44" s="242">
        <f t="shared" si="0"/>
        <v>23</v>
      </c>
      <c r="J44" s="243">
        <f t="shared" si="1"/>
        <v>832.88749999999993</v>
      </c>
      <c r="L44" s="45"/>
      <c r="O44" s="45"/>
    </row>
    <row r="45" spans="2:15"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1.215*10</f>
        <v>12.15</v>
      </c>
      <c r="F45" s="241">
        <f>'ANAS 2015'!E11</f>
        <v>73.5</v>
      </c>
      <c r="G45" s="241">
        <f>'ANAS 2015'!E12</f>
        <v>15.59</v>
      </c>
      <c r="H45" s="240">
        <f>F45-G45+G45/4</f>
        <v>61.807499999999997</v>
      </c>
      <c r="I45" s="242">
        <f t="shared" si="0"/>
        <v>12.15</v>
      </c>
      <c r="J45" s="243">
        <f t="shared" si="1"/>
        <v>750.96112500000004</v>
      </c>
      <c r="L45" s="45"/>
      <c r="O45" s="45"/>
    </row>
    <row r="46" spans="2:15"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0.315*8</f>
        <v>2.52</v>
      </c>
      <c r="F46" s="241">
        <f>'ANAS 2015'!E9</f>
        <v>71.98</v>
      </c>
      <c r="G46" s="241">
        <f>'ANAS 2015'!E10</f>
        <v>15.26</v>
      </c>
      <c r="H46" s="240">
        <f>F46-G46+G46/4</f>
        <v>60.535000000000004</v>
      </c>
      <c r="I46" s="242">
        <f t="shared" si="0"/>
        <v>2.52</v>
      </c>
      <c r="J46" s="243">
        <f t="shared" si="1"/>
        <v>152.54820000000001</v>
      </c>
      <c r="L46" s="45"/>
      <c r="O46" s="45"/>
    </row>
    <row r="47" spans="2:15"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81">
        <f>CEILING((108+36+60+120+96+60+36+60+96+2000+96)/12,1)</f>
        <v>231</v>
      </c>
      <c r="F47" s="290" t="s">
        <v>20</v>
      </c>
      <c r="G47" s="246" t="s">
        <v>20</v>
      </c>
      <c r="H47" s="240">
        <f>'ANAS 2015'!E18</f>
        <v>0.4</v>
      </c>
      <c r="I47" s="242">
        <f t="shared" si="0"/>
        <v>231</v>
      </c>
      <c r="J47" s="243">
        <f t="shared" si="1"/>
        <v>92.4</v>
      </c>
      <c r="L47" s="45"/>
      <c r="O47" s="45">
        <f>CEILING((108+36+96+2000+96+96)/12,1)</f>
        <v>203</v>
      </c>
    </row>
    <row r="48" spans="2:15"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81">
        <f>1*E41+2*10+1*E44</f>
        <v>45</v>
      </c>
      <c r="F48" s="290" t="s">
        <v>20</v>
      </c>
      <c r="G48" s="246" t="s">
        <v>20</v>
      </c>
      <c r="H48" s="240">
        <f>'ANAS 2015'!E19</f>
        <v>0.25</v>
      </c>
      <c r="I48" s="242">
        <f t="shared" si="0"/>
        <v>45</v>
      </c>
      <c r="J48" s="243">
        <f t="shared" si="1"/>
        <v>11.25</v>
      </c>
      <c r="L48" s="45"/>
      <c r="O48" s="45"/>
    </row>
    <row r="49" spans="2:15"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81">
        <v>2</v>
      </c>
      <c r="F49" s="246" t="s">
        <v>20</v>
      </c>
      <c r="G49" s="246" t="s">
        <v>20</v>
      </c>
      <c r="H49" s="240">
        <f>'ANALISI DI MERCATO'!H5</f>
        <v>37.774421333333336</v>
      </c>
      <c r="I49" s="242">
        <f t="shared" si="0"/>
        <v>2</v>
      </c>
      <c r="J49" s="243">
        <f t="shared" si="1"/>
        <v>75.548842666666673</v>
      </c>
      <c r="L49" s="45"/>
      <c r="O49" s="45"/>
    </row>
    <row r="50" spans="2:15" ht="63.75" x14ac:dyDescent="0.25">
      <c r="B50" s="224" t="str">
        <f>'ANALISI DI MERCATO'!B3</f>
        <v>BSIC-AM001</v>
      </c>
      <c r="C50" s="232"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239" t="str">
        <f>'ANALISI DI MERCATO'!D3</f>
        <v>giorno</v>
      </c>
      <c r="E50" s="240">
        <v>0</v>
      </c>
      <c r="F50" s="246" t="s">
        <v>20</v>
      </c>
      <c r="G50" s="246" t="s">
        <v>20</v>
      </c>
      <c r="H50" s="240">
        <f>'ANALISI DI MERCATO'!H3</f>
        <v>46.830839999999995</v>
      </c>
      <c r="I50" s="242">
        <f t="shared" si="0"/>
        <v>0</v>
      </c>
      <c r="J50" s="243">
        <f t="shared" si="1"/>
        <v>0</v>
      </c>
      <c r="L50" s="45"/>
    </row>
    <row r="51" spans="2:15" ht="76.5" x14ac:dyDescent="0.25">
      <c r="B51" s="247" t="str">
        <f>' CPT 2012 agg.2014'!B3</f>
        <v>S.1.01.1.9.c</v>
      </c>
      <c r="C51"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1" s="239" t="str">
        <f>' CPT 2012 agg.2014'!D3</f>
        <v xml:space="preserve">cad </v>
      </c>
      <c r="E51" s="240">
        <v>0</v>
      </c>
      <c r="F51" s="241">
        <f>' CPT 2012 agg.2014'!E3</f>
        <v>2.16</v>
      </c>
      <c r="G51" s="241" t="s">
        <v>20</v>
      </c>
      <c r="H51" s="240">
        <f>F51/4</f>
        <v>0.54</v>
      </c>
      <c r="I51" s="242">
        <f t="shared" si="0"/>
        <v>0</v>
      </c>
      <c r="J51" s="243">
        <f t="shared" si="1"/>
        <v>0</v>
      </c>
      <c r="L51" s="45"/>
    </row>
    <row r="52" spans="2:15" ht="90" thickBot="1" x14ac:dyDescent="0.3">
      <c r="B52" s="247" t="str">
        <f>' CPT 2012 agg.2014'!B4</f>
        <v>S.1.01.1.9.e</v>
      </c>
      <c r="C52"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2" s="239" t="str">
        <f>' CPT 2012 agg.2014'!D4</f>
        <v xml:space="preserve">cad </v>
      </c>
      <c r="E52" s="240">
        <v>0</v>
      </c>
      <c r="F52" s="241" t="s">
        <v>20</v>
      </c>
      <c r="G52" s="241" t="s">
        <v>20</v>
      </c>
      <c r="H52" s="240">
        <f>' CPT 2012 agg.2014'!E4</f>
        <v>2.38</v>
      </c>
      <c r="I52" s="242">
        <f t="shared" si="0"/>
        <v>0</v>
      </c>
      <c r="J52" s="243">
        <f t="shared" si="1"/>
        <v>0</v>
      </c>
      <c r="L52" s="45"/>
    </row>
    <row r="53" spans="2:15" ht="15.75" thickBot="1" x14ac:dyDescent="0.3">
      <c r="B53" s="55"/>
      <c r="C53" s="56" t="s">
        <v>22</v>
      </c>
      <c r="D53" s="57"/>
      <c r="E53" s="58"/>
      <c r="F53" s="59"/>
      <c r="G53" s="59"/>
      <c r="H53" s="58"/>
      <c r="I53" s="60" t="s">
        <v>15</v>
      </c>
      <c r="J53" s="12">
        <f>SUM(J41:J52)</f>
        <v>2067.1300676666669</v>
      </c>
    </row>
    <row r="54" spans="2:15" ht="15.75" thickBot="1" x14ac:dyDescent="0.3">
      <c r="C54" s="87"/>
      <c r="D54" s="88"/>
      <c r="E54" s="89"/>
      <c r="F54" s="89"/>
      <c r="G54" s="89"/>
      <c r="H54" s="89"/>
      <c r="I54" s="90"/>
      <c r="J54" s="90"/>
    </row>
    <row r="55" spans="2:15" ht="15.75" thickBot="1" x14ac:dyDescent="0.3">
      <c r="C55" s="91"/>
      <c r="D55" s="91"/>
      <c r="E55" s="91"/>
      <c r="F55" s="91"/>
      <c r="G55" s="91"/>
      <c r="H55" s="91" t="s">
        <v>23</v>
      </c>
      <c r="I55" s="92" t="s">
        <v>24</v>
      </c>
      <c r="J55" s="12">
        <f>J53+J38+J27</f>
        <v>2067.1300676666669</v>
      </c>
      <c r="L55" s="45"/>
    </row>
    <row r="57" spans="2:15" x14ac:dyDescent="0.25">
      <c r="B57" s="155" t="s">
        <v>25</v>
      </c>
      <c r="C57" s="156"/>
      <c r="D57" s="157"/>
      <c r="E57" s="1"/>
      <c r="F57" s="1"/>
      <c r="G57" s="1"/>
      <c r="H57" s="1"/>
      <c r="I57" s="1"/>
      <c r="J57" s="1"/>
    </row>
    <row r="58" spans="2:15" ht="15" customHeight="1" x14ac:dyDescent="0.25">
      <c r="B58" s="158" t="s">
        <v>26</v>
      </c>
      <c r="C58" s="375" t="s">
        <v>268</v>
      </c>
      <c r="D58" s="375"/>
      <c r="E58" s="375"/>
      <c r="F58" s="375"/>
      <c r="G58" s="375"/>
      <c r="H58" s="375"/>
      <c r="I58" s="375"/>
      <c r="J58" s="375"/>
    </row>
    <row r="59" spans="2:15" x14ac:dyDescent="0.25">
      <c r="B59" s="158" t="s">
        <v>27</v>
      </c>
      <c r="C59" s="375" t="s">
        <v>269</v>
      </c>
      <c r="D59" s="375"/>
      <c r="E59" s="375"/>
      <c r="F59" s="375"/>
      <c r="G59" s="375"/>
      <c r="H59" s="375"/>
      <c r="I59" s="375"/>
      <c r="J59" s="375"/>
    </row>
    <row r="60" spans="2:15" ht="30" customHeight="1" x14ac:dyDescent="0.25">
      <c r="B60" s="158" t="s">
        <v>28</v>
      </c>
      <c r="C60" s="375" t="s">
        <v>160</v>
      </c>
      <c r="D60" s="375"/>
      <c r="E60" s="375"/>
      <c r="F60" s="375"/>
      <c r="G60" s="375"/>
      <c r="H60" s="375"/>
      <c r="I60" s="375"/>
      <c r="J60" s="375"/>
    </row>
    <row r="61" spans="2:15" x14ac:dyDescent="0.25">
      <c r="C61" s="93"/>
    </row>
  </sheetData>
  <mergeCells count="5">
    <mergeCell ref="B2:B3"/>
    <mergeCell ref="C2:F13"/>
    <mergeCell ref="C58:J58"/>
    <mergeCell ref="C59:J59"/>
    <mergeCell ref="C60:J60"/>
  </mergeCells>
  <pageMargins left="0.7" right="0.7" top="0.75" bottom="0.75" header="0.3" footer="0.3"/>
  <pageSetup paperSize="9" scale="52" orientation="portrait" r:id="rId1"/>
  <colBreaks count="1" manualBreakCount="1">
    <brk id="11"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N53"/>
  <sheetViews>
    <sheetView view="pageBreakPreview" topLeftCell="A43" zoomScale="85" zoomScaleNormal="85" zoomScaleSheetLayoutView="85" workbookViewId="0">
      <selection activeCell="C43" sqref="C43"/>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9.85546875" style="112" customWidth="1"/>
    <col min="6" max="9" width="10.7109375" style="112" customWidth="1"/>
    <col min="10" max="10" width="3.7109375" style="289" customWidth="1"/>
    <col min="11" max="257" width="9.140625" style="289"/>
    <col min="258" max="258" width="13.7109375" style="289" customWidth="1"/>
    <col min="259" max="259" width="42.7109375" style="289" bestFit="1" customWidth="1"/>
    <col min="260" max="260" width="8.7109375" style="289" customWidth="1"/>
    <col min="261" max="261" width="9.85546875" style="289" customWidth="1"/>
    <col min="262" max="265" width="10.7109375" style="289" customWidth="1"/>
    <col min="266" max="266" width="3.7109375" style="289" customWidth="1"/>
    <col min="267" max="513" width="9.140625" style="289"/>
    <col min="514" max="514" width="13.7109375" style="289" customWidth="1"/>
    <col min="515" max="515" width="42.7109375" style="289" bestFit="1" customWidth="1"/>
    <col min="516" max="516" width="8.7109375" style="289" customWidth="1"/>
    <col min="517" max="517" width="9.85546875" style="289" customWidth="1"/>
    <col min="518" max="521" width="10.7109375" style="289" customWidth="1"/>
    <col min="522" max="522" width="3.7109375" style="289" customWidth="1"/>
    <col min="523" max="769" width="9.140625" style="289"/>
    <col min="770" max="770" width="13.7109375" style="289" customWidth="1"/>
    <col min="771" max="771" width="42.7109375" style="289" bestFit="1" customWidth="1"/>
    <col min="772" max="772" width="8.7109375" style="289" customWidth="1"/>
    <col min="773" max="773" width="9.85546875" style="289" customWidth="1"/>
    <col min="774" max="777" width="10.7109375" style="289" customWidth="1"/>
    <col min="778" max="778" width="3.7109375" style="289" customWidth="1"/>
    <col min="779" max="1025" width="9.140625" style="289"/>
    <col min="1026" max="1026" width="13.7109375" style="289" customWidth="1"/>
    <col min="1027" max="1027" width="42.7109375" style="289" bestFit="1" customWidth="1"/>
    <col min="1028" max="1028" width="8.7109375" style="289" customWidth="1"/>
    <col min="1029" max="1029" width="9.85546875" style="289" customWidth="1"/>
    <col min="1030" max="1033" width="10.7109375" style="289" customWidth="1"/>
    <col min="1034" max="1034" width="3.7109375" style="289" customWidth="1"/>
    <col min="1035" max="1281" width="9.140625" style="289"/>
    <col min="1282" max="1282" width="13.7109375" style="289" customWidth="1"/>
    <col min="1283" max="1283" width="42.7109375" style="289" bestFit="1" customWidth="1"/>
    <col min="1284" max="1284" width="8.7109375" style="289" customWidth="1"/>
    <col min="1285" max="1285" width="9.85546875" style="289" customWidth="1"/>
    <col min="1286" max="1289" width="10.7109375" style="289" customWidth="1"/>
    <col min="1290" max="1290" width="3.7109375" style="289" customWidth="1"/>
    <col min="1291" max="1537" width="9.140625" style="289"/>
    <col min="1538" max="1538" width="13.7109375" style="289" customWidth="1"/>
    <col min="1539" max="1539" width="42.7109375" style="289" bestFit="1" customWidth="1"/>
    <col min="1540" max="1540" width="8.7109375" style="289" customWidth="1"/>
    <col min="1541" max="1541" width="9.85546875" style="289" customWidth="1"/>
    <col min="1542" max="1545" width="10.7109375" style="289" customWidth="1"/>
    <col min="1546" max="1546" width="3.7109375" style="289" customWidth="1"/>
    <col min="1547" max="1793" width="9.140625" style="289"/>
    <col min="1794" max="1794" width="13.7109375" style="289" customWidth="1"/>
    <col min="1795" max="1795" width="42.7109375" style="289" bestFit="1" customWidth="1"/>
    <col min="1796" max="1796" width="8.7109375" style="289" customWidth="1"/>
    <col min="1797" max="1797" width="9.85546875" style="289" customWidth="1"/>
    <col min="1798" max="1801" width="10.7109375" style="289" customWidth="1"/>
    <col min="1802" max="1802" width="3.7109375" style="289" customWidth="1"/>
    <col min="1803" max="2049" width="9.140625" style="289"/>
    <col min="2050" max="2050" width="13.7109375" style="289" customWidth="1"/>
    <col min="2051" max="2051" width="42.7109375" style="289" bestFit="1" customWidth="1"/>
    <col min="2052" max="2052" width="8.7109375" style="289" customWidth="1"/>
    <col min="2053" max="2053" width="9.85546875" style="289" customWidth="1"/>
    <col min="2054" max="2057" width="10.7109375" style="289" customWidth="1"/>
    <col min="2058" max="2058" width="3.7109375" style="289" customWidth="1"/>
    <col min="2059" max="2305" width="9.140625" style="289"/>
    <col min="2306" max="2306" width="13.7109375" style="289" customWidth="1"/>
    <col min="2307" max="2307" width="42.7109375" style="289" bestFit="1" customWidth="1"/>
    <col min="2308" max="2308" width="8.7109375" style="289" customWidth="1"/>
    <col min="2309" max="2309" width="9.85546875" style="289" customWidth="1"/>
    <col min="2310" max="2313" width="10.7109375" style="289" customWidth="1"/>
    <col min="2314" max="2314" width="3.7109375" style="289" customWidth="1"/>
    <col min="2315" max="2561" width="9.140625" style="289"/>
    <col min="2562" max="2562" width="13.7109375" style="289" customWidth="1"/>
    <col min="2563" max="2563" width="42.7109375" style="289" bestFit="1" customWidth="1"/>
    <col min="2564" max="2564" width="8.7109375" style="289" customWidth="1"/>
    <col min="2565" max="2565" width="9.85546875" style="289" customWidth="1"/>
    <col min="2566" max="2569" width="10.7109375" style="289" customWidth="1"/>
    <col min="2570" max="2570" width="3.7109375" style="289" customWidth="1"/>
    <col min="2571" max="2817" width="9.140625" style="289"/>
    <col min="2818" max="2818" width="13.7109375" style="289" customWidth="1"/>
    <col min="2819" max="2819" width="42.7109375" style="289" bestFit="1" customWidth="1"/>
    <col min="2820" max="2820" width="8.7109375" style="289" customWidth="1"/>
    <col min="2821" max="2821" width="9.85546875" style="289" customWidth="1"/>
    <col min="2822" max="2825" width="10.7109375" style="289" customWidth="1"/>
    <col min="2826" max="2826" width="3.7109375" style="289" customWidth="1"/>
    <col min="2827" max="3073" width="9.140625" style="289"/>
    <col min="3074" max="3074" width="13.7109375" style="289" customWidth="1"/>
    <col min="3075" max="3075" width="42.7109375" style="289" bestFit="1" customWidth="1"/>
    <col min="3076" max="3076" width="8.7109375" style="289" customWidth="1"/>
    <col min="3077" max="3077" width="9.85546875" style="289" customWidth="1"/>
    <col min="3078" max="3081" width="10.7109375" style="289" customWidth="1"/>
    <col min="3082" max="3082" width="3.7109375" style="289" customWidth="1"/>
    <col min="3083" max="3329" width="9.140625" style="289"/>
    <col min="3330" max="3330" width="13.7109375" style="289" customWidth="1"/>
    <col min="3331" max="3331" width="42.7109375" style="289" bestFit="1" customWidth="1"/>
    <col min="3332" max="3332" width="8.7109375" style="289" customWidth="1"/>
    <col min="3333" max="3333" width="9.85546875" style="289" customWidth="1"/>
    <col min="3334" max="3337" width="10.7109375" style="289" customWidth="1"/>
    <col min="3338" max="3338" width="3.7109375" style="289" customWidth="1"/>
    <col min="3339" max="3585" width="9.140625" style="289"/>
    <col min="3586" max="3586" width="13.7109375" style="289" customWidth="1"/>
    <col min="3587" max="3587" width="42.7109375" style="289" bestFit="1" customWidth="1"/>
    <col min="3588" max="3588" width="8.7109375" style="289" customWidth="1"/>
    <col min="3589" max="3589" width="9.85546875" style="289" customWidth="1"/>
    <col min="3590" max="3593" width="10.7109375" style="289" customWidth="1"/>
    <col min="3594" max="3594" width="3.7109375" style="289" customWidth="1"/>
    <col min="3595" max="3841" width="9.140625" style="289"/>
    <col min="3842" max="3842" width="13.7109375" style="289" customWidth="1"/>
    <col min="3843" max="3843" width="42.7109375" style="289" bestFit="1" customWidth="1"/>
    <col min="3844" max="3844" width="8.7109375" style="289" customWidth="1"/>
    <col min="3845" max="3845" width="9.85546875" style="289" customWidth="1"/>
    <col min="3846" max="3849" width="10.7109375" style="289" customWidth="1"/>
    <col min="3850" max="3850" width="3.7109375" style="289" customWidth="1"/>
    <col min="3851" max="4097" width="9.140625" style="289"/>
    <col min="4098" max="4098" width="13.7109375" style="289" customWidth="1"/>
    <col min="4099" max="4099" width="42.7109375" style="289" bestFit="1" customWidth="1"/>
    <col min="4100" max="4100" width="8.7109375" style="289" customWidth="1"/>
    <col min="4101" max="4101" width="9.85546875" style="289" customWidth="1"/>
    <col min="4102" max="4105" width="10.7109375" style="289" customWidth="1"/>
    <col min="4106" max="4106" width="3.7109375" style="289" customWidth="1"/>
    <col min="4107" max="4353" width="9.140625" style="289"/>
    <col min="4354" max="4354" width="13.7109375" style="289" customWidth="1"/>
    <col min="4355" max="4355" width="42.7109375" style="289" bestFit="1" customWidth="1"/>
    <col min="4356" max="4356" width="8.7109375" style="289" customWidth="1"/>
    <col min="4357" max="4357" width="9.85546875" style="289" customWidth="1"/>
    <col min="4358" max="4361" width="10.7109375" style="289" customWidth="1"/>
    <col min="4362" max="4362" width="3.7109375" style="289" customWidth="1"/>
    <col min="4363" max="4609" width="9.140625" style="289"/>
    <col min="4610" max="4610" width="13.7109375" style="289" customWidth="1"/>
    <col min="4611" max="4611" width="42.7109375" style="289" bestFit="1" customWidth="1"/>
    <col min="4612" max="4612" width="8.7109375" style="289" customWidth="1"/>
    <col min="4613" max="4613" width="9.85546875" style="289" customWidth="1"/>
    <col min="4614" max="4617" width="10.7109375" style="289" customWidth="1"/>
    <col min="4618" max="4618" width="3.7109375" style="289" customWidth="1"/>
    <col min="4619" max="4865" width="9.140625" style="289"/>
    <col min="4866" max="4866" width="13.7109375" style="289" customWidth="1"/>
    <col min="4867" max="4867" width="42.7109375" style="289" bestFit="1" customWidth="1"/>
    <col min="4868" max="4868" width="8.7109375" style="289" customWidth="1"/>
    <col min="4869" max="4869" width="9.85546875" style="289" customWidth="1"/>
    <col min="4870" max="4873" width="10.7109375" style="289" customWidth="1"/>
    <col min="4874" max="4874" width="3.7109375" style="289" customWidth="1"/>
    <col min="4875" max="5121" width="9.140625" style="289"/>
    <col min="5122" max="5122" width="13.7109375" style="289" customWidth="1"/>
    <col min="5123" max="5123" width="42.7109375" style="289" bestFit="1" customWidth="1"/>
    <col min="5124" max="5124" width="8.7109375" style="289" customWidth="1"/>
    <col min="5125" max="5125" width="9.85546875" style="289" customWidth="1"/>
    <col min="5126" max="5129" width="10.7109375" style="289" customWidth="1"/>
    <col min="5130" max="5130" width="3.7109375" style="289" customWidth="1"/>
    <col min="5131" max="5377" width="9.140625" style="289"/>
    <col min="5378" max="5378" width="13.7109375" style="289" customWidth="1"/>
    <col min="5379" max="5379" width="42.7109375" style="289" bestFit="1" customWidth="1"/>
    <col min="5380" max="5380" width="8.7109375" style="289" customWidth="1"/>
    <col min="5381" max="5381" width="9.85546875" style="289" customWidth="1"/>
    <col min="5382" max="5385" width="10.7109375" style="289" customWidth="1"/>
    <col min="5386" max="5386" width="3.7109375" style="289" customWidth="1"/>
    <col min="5387" max="5633" width="9.140625" style="289"/>
    <col min="5634" max="5634" width="13.7109375" style="289" customWidth="1"/>
    <col min="5635" max="5635" width="42.7109375" style="289" bestFit="1" customWidth="1"/>
    <col min="5636" max="5636" width="8.7109375" style="289" customWidth="1"/>
    <col min="5637" max="5637" width="9.85546875" style="289" customWidth="1"/>
    <col min="5638" max="5641" width="10.7109375" style="289" customWidth="1"/>
    <col min="5642" max="5642" width="3.7109375" style="289" customWidth="1"/>
    <col min="5643" max="5889" width="9.140625" style="289"/>
    <col min="5890" max="5890" width="13.7109375" style="289" customWidth="1"/>
    <col min="5891" max="5891" width="42.7109375" style="289" bestFit="1" customWidth="1"/>
    <col min="5892" max="5892" width="8.7109375" style="289" customWidth="1"/>
    <col min="5893" max="5893" width="9.85546875" style="289" customWidth="1"/>
    <col min="5894" max="5897" width="10.7109375" style="289" customWidth="1"/>
    <col min="5898" max="5898" width="3.7109375" style="289" customWidth="1"/>
    <col min="5899" max="6145" width="9.140625" style="289"/>
    <col min="6146" max="6146" width="13.7109375" style="289" customWidth="1"/>
    <col min="6147" max="6147" width="42.7109375" style="289" bestFit="1" customWidth="1"/>
    <col min="6148" max="6148" width="8.7109375" style="289" customWidth="1"/>
    <col min="6149" max="6149" width="9.85546875" style="289" customWidth="1"/>
    <col min="6150" max="6153" width="10.7109375" style="289" customWidth="1"/>
    <col min="6154" max="6154" width="3.7109375" style="289" customWidth="1"/>
    <col min="6155" max="6401" width="9.140625" style="289"/>
    <col min="6402" max="6402" width="13.7109375" style="289" customWidth="1"/>
    <col min="6403" max="6403" width="42.7109375" style="289" bestFit="1" customWidth="1"/>
    <col min="6404" max="6404" width="8.7109375" style="289" customWidth="1"/>
    <col min="6405" max="6405" width="9.85546875" style="289" customWidth="1"/>
    <col min="6406" max="6409" width="10.7109375" style="289" customWidth="1"/>
    <col min="6410" max="6410" width="3.7109375" style="289" customWidth="1"/>
    <col min="6411" max="6657" width="9.140625" style="289"/>
    <col min="6658" max="6658" width="13.7109375" style="289" customWidth="1"/>
    <col min="6659" max="6659" width="42.7109375" style="289" bestFit="1" customWidth="1"/>
    <col min="6660" max="6660" width="8.7109375" style="289" customWidth="1"/>
    <col min="6661" max="6661" width="9.85546875" style="289" customWidth="1"/>
    <col min="6662" max="6665" width="10.7109375" style="289" customWidth="1"/>
    <col min="6666" max="6666" width="3.7109375" style="289" customWidth="1"/>
    <col min="6667" max="6913" width="9.140625" style="289"/>
    <col min="6914" max="6914" width="13.7109375" style="289" customWidth="1"/>
    <col min="6915" max="6915" width="42.7109375" style="289" bestFit="1" customWidth="1"/>
    <col min="6916" max="6916" width="8.7109375" style="289" customWidth="1"/>
    <col min="6917" max="6917" width="9.85546875" style="289" customWidth="1"/>
    <col min="6918" max="6921" width="10.7109375" style="289" customWidth="1"/>
    <col min="6922" max="6922" width="3.7109375" style="289" customWidth="1"/>
    <col min="6923" max="7169" width="9.140625" style="289"/>
    <col min="7170" max="7170" width="13.7109375" style="289" customWidth="1"/>
    <col min="7171" max="7171" width="42.7109375" style="289" bestFit="1" customWidth="1"/>
    <col min="7172" max="7172" width="8.7109375" style="289" customWidth="1"/>
    <col min="7173" max="7173" width="9.85546875" style="289" customWidth="1"/>
    <col min="7174" max="7177" width="10.7109375" style="289" customWidth="1"/>
    <col min="7178" max="7178" width="3.7109375" style="289" customWidth="1"/>
    <col min="7179" max="7425" width="9.140625" style="289"/>
    <col min="7426" max="7426" width="13.7109375" style="289" customWidth="1"/>
    <col min="7427" max="7427" width="42.7109375" style="289" bestFit="1" customWidth="1"/>
    <col min="7428" max="7428" width="8.7109375" style="289" customWidth="1"/>
    <col min="7429" max="7429" width="9.85546875" style="289" customWidth="1"/>
    <col min="7430" max="7433" width="10.7109375" style="289" customWidth="1"/>
    <col min="7434" max="7434" width="3.7109375" style="289" customWidth="1"/>
    <col min="7435" max="7681" width="9.140625" style="289"/>
    <col min="7682" max="7682" width="13.7109375" style="289" customWidth="1"/>
    <col min="7683" max="7683" width="42.7109375" style="289" bestFit="1" customWidth="1"/>
    <col min="7684" max="7684" width="8.7109375" style="289" customWidth="1"/>
    <col min="7685" max="7685" width="9.85546875" style="289" customWidth="1"/>
    <col min="7686" max="7689" width="10.7109375" style="289" customWidth="1"/>
    <col min="7690" max="7690" width="3.7109375" style="289" customWidth="1"/>
    <col min="7691" max="7937" width="9.140625" style="289"/>
    <col min="7938" max="7938" width="13.7109375" style="289" customWidth="1"/>
    <col min="7939" max="7939" width="42.7109375" style="289" bestFit="1" customWidth="1"/>
    <col min="7940" max="7940" width="8.7109375" style="289" customWidth="1"/>
    <col min="7941" max="7941" width="9.85546875" style="289" customWidth="1"/>
    <col min="7942" max="7945" width="10.7109375" style="289" customWidth="1"/>
    <col min="7946" max="7946" width="3.7109375" style="289" customWidth="1"/>
    <col min="7947" max="8193" width="9.140625" style="289"/>
    <col min="8194" max="8194" width="13.7109375" style="289" customWidth="1"/>
    <col min="8195" max="8195" width="42.7109375" style="289" bestFit="1" customWidth="1"/>
    <col min="8196" max="8196" width="8.7109375" style="289" customWidth="1"/>
    <col min="8197" max="8197" width="9.85546875" style="289" customWidth="1"/>
    <col min="8198" max="8201" width="10.7109375" style="289" customWidth="1"/>
    <col min="8202" max="8202" width="3.7109375" style="289" customWidth="1"/>
    <col min="8203" max="8449" width="9.140625" style="289"/>
    <col min="8450" max="8450" width="13.7109375" style="289" customWidth="1"/>
    <col min="8451" max="8451" width="42.7109375" style="289" bestFit="1" customWidth="1"/>
    <col min="8452" max="8452" width="8.7109375" style="289" customWidth="1"/>
    <col min="8453" max="8453" width="9.85546875" style="289" customWidth="1"/>
    <col min="8454" max="8457" width="10.7109375" style="289" customWidth="1"/>
    <col min="8458" max="8458" width="3.7109375" style="289" customWidth="1"/>
    <col min="8459" max="8705" width="9.140625" style="289"/>
    <col min="8706" max="8706" width="13.7109375" style="289" customWidth="1"/>
    <col min="8707" max="8707" width="42.7109375" style="289" bestFit="1" customWidth="1"/>
    <col min="8708" max="8708" width="8.7109375" style="289" customWidth="1"/>
    <col min="8709" max="8709" width="9.85546875" style="289" customWidth="1"/>
    <col min="8710" max="8713" width="10.7109375" style="289" customWidth="1"/>
    <col min="8714" max="8714" width="3.7109375" style="289" customWidth="1"/>
    <col min="8715" max="8961" width="9.140625" style="289"/>
    <col min="8962" max="8962" width="13.7109375" style="289" customWidth="1"/>
    <col min="8963" max="8963" width="42.7109375" style="289" bestFit="1" customWidth="1"/>
    <col min="8964" max="8964" width="8.7109375" style="289" customWidth="1"/>
    <col min="8965" max="8965" width="9.85546875" style="289" customWidth="1"/>
    <col min="8966" max="8969" width="10.7109375" style="289" customWidth="1"/>
    <col min="8970" max="8970" width="3.7109375" style="289" customWidth="1"/>
    <col min="8971" max="9217" width="9.140625" style="289"/>
    <col min="9218" max="9218" width="13.7109375" style="289" customWidth="1"/>
    <col min="9219" max="9219" width="42.7109375" style="289" bestFit="1" customWidth="1"/>
    <col min="9220" max="9220" width="8.7109375" style="289" customWidth="1"/>
    <col min="9221" max="9221" width="9.85546875" style="289" customWidth="1"/>
    <col min="9222" max="9225" width="10.7109375" style="289" customWidth="1"/>
    <col min="9226" max="9226" width="3.7109375" style="289" customWidth="1"/>
    <col min="9227" max="9473" width="9.140625" style="289"/>
    <col min="9474" max="9474" width="13.7109375" style="289" customWidth="1"/>
    <col min="9475" max="9475" width="42.7109375" style="289" bestFit="1" customWidth="1"/>
    <col min="9476" max="9476" width="8.7109375" style="289" customWidth="1"/>
    <col min="9477" max="9477" width="9.85546875" style="289" customWidth="1"/>
    <col min="9478" max="9481" width="10.7109375" style="289" customWidth="1"/>
    <col min="9482" max="9482" width="3.7109375" style="289" customWidth="1"/>
    <col min="9483" max="9729" width="9.140625" style="289"/>
    <col min="9730" max="9730" width="13.7109375" style="289" customWidth="1"/>
    <col min="9731" max="9731" width="42.7109375" style="289" bestFit="1" customWidth="1"/>
    <col min="9732" max="9732" width="8.7109375" style="289" customWidth="1"/>
    <col min="9733" max="9733" width="9.85546875" style="289" customWidth="1"/>
    <col min="9734" max="9737" width="10.7109375" style="289" customWidth="1"/>
    <col min="9738" max="9738" width="3.7109375" style="289" customWidth="1"/>
    <col min="9739" max="9985" width="9.140625" style="289"/>
    <col min="9986" max="9986" width="13.7109375" style="289" customWidth="1"/>
    <col min="9987" max="9987" width="42.7109375" style="289" bestFit="1" customWidth="1"/>
    <col min="9988" max="9988" width="8.7109375" style="289" customWidth="1"/>
    <col min="9989" max="9989" width="9.85546875" style="289" customWidth="1"/>
    <col min="9990" max="9993" width="10.7109375" style="289" customWidth="1"/>
    <col min="9994" max="9994" width="3.7109375" style="289" customWidth="1"/>
    <col min="9995" max="10241" width="9.140625" style="289"/>
    <col min="10242" max="10242" width="13.7109375" style="289" customWidth="1"/>
    <col min="10243" max="10243" width="42.7109375" style="289" bestFit="1" customWidth="1"/>
    <col min="10244" max="10244" width="8.7109375" style="289" customWidth="1"/>
    <col min="10245" max="10245" width="9.85546875" style="289" customWidth="1"/>
    <col min="10246" max="10249" width="10.7109375" style="289" customWidth="1"/>
    <col min="10250" max="10250" width="3.7109375" style="289" customWidth="1"/>
    <col min="10251" max="10497" width="9.140625" style="289"/>
    <col min="10498" max="10498" width="13.7109375" style="289" customWidth="1"/>
    <col min="10499" max="10499" width="42.7109375" style="289" bestFit="1" customWidth="1"/>
    <col min="10500" max="10500" width="8.7109375" style="289" customWidth="1"/>
    <col min="10501" max="10501" width="9.85546875" style="289" customWidth="1"/>
    <col min="10502" max="10505" width="10.7109375" style="289" customWidth="1"/>
    <col min="10506" max="10506" width="3.7109375" style="289" customWidth="1"/>
    <col min="10507" max="10753" width="9.140625" style="289"/>
    <col min="10754" max="10754" width="13.7109375" style="289" customWidth="1"/>
    <col min="10755" max="10755" width="42.7109375" style="289" bestFit="1" customWidth="1"/>
    <col min="10756" max="10756" width="8.7109375" style="289" customWidth="1"/>
    <col min="10757" max="10757" width="9.85546875" style="289" customWidth="1"/>
    <col min="10758" max="10761" width="10.7109375" style="289" customWidth="1"/>
    <col min="10762" max="10762" width="3.7109375" style="289" customWidth="1"/>
    <col min="10763" max="11009" width="9.140625" style="289"/>
    <col min="11010" max="11010" width="13.7109375" style="289" customWidth="1"/>
    <col min="11011" max="11011" width="42.7109375" style="289" bestFit="1" customWidth="1"/>
    <col min="11012" max="11012" width="8.7109375" style="289" customWidth="1"/>
    <col min="11013" max="11013" width="9.85546875" style="289" customWidth="1"/>
    <col min="11014" max="11017" width="10.7109375" style="289" customWidth="1"/>
    <col min="11018" max="11018" width="3.7109375" style="289" customWidth="1"/>
    <col min="11019" max="11265" width="9.140625" style="289"/>
    <col min="11266" max="11266" width="13.7109375" style="289" customWidth="1"/>
    <col min="11267" max="11267" width="42.7109375" style="289" bestFit="1" customWidth="1"/>
    <col min="11268" max="11268" width="8.7109375" style="289" customWidth="1"/>
    <col min="11269" max="11269" width="9.85546875" style="289" customWidth="1"/>
    <col min="11270" max="11273" width="10.7109375" style="289" customWidth="1"/>
    <col min="11274" max="11274" width="3.7109375" style="289" customWidth="1"/>
    <col min="11275" max="11521" width="9.140625" style="289"/>
    <col min="11522" max="11522" width="13.7109375" style="289" customWidth="1"/>
    <col min="11523" max="11523" width="42.7109375" style="289" bestFit="1" customWidth="1"/>
    <col min="11524" max="11524" width="8.7109375" style="289" customWidth="1"/>
    <col min="11525" max="11525" width="9.85546875" style="289" customWidth="1"/>
    <col min="11526" max="11529" width="10.7109375" style="289" customWidth="1"/>
    <col min="11530" max="11530" width="3.7109375" style="289" customWidth="1"/>
    <col min="11531" max="11777" width="9.140625" style="289"/>
    <col min="11778" max="11778" width="13.7109375" style="289" customWidth="1"/>
    <col min="11779" max="11779" width="42.7109375" style="289" bestFit="1" customWidth="1"/>
    <col min="11780" max="11780" width="8.7109375" style="289" customWidth="1"/>
    <col min="11781" max="11781" width="9.85546875" style="289" customWidth="1"/>
    <col min="11782" max="11785" width="10.7109375" style="289" customWidth="1"/>
    <col min="11786" max="11786" width="3.7109375" style="289" customWidth="1"/>
    <col min="11787" max="12033" width="9.140625" style="289"/>
    <col min="12034" max="12034" width="13.7109375" style="289" customWidth="1"/>
    <col min="12035" max="12035" width="42.7109375" style="289" bestFit="1" customWidth="1"/>
    <col min="12036" max="12036" width="8.7109375" style="289" customWidth="1"/>
    <col min="12037" max="12037" width="9.85546875" style="289" customWidth="1"/>
    <col min="12038" max="12041" width="10.7109375" style="289" customWidth="1"/>
    <col min="12042" max="12042" width="3.7109375" style="289" customWidth="1"/>
    <col min="12043" max="12289" width="9.140625" style="289"/>
    <col min="12290" max="12290" width="13.7109375" style="289" customWidth="1"/>
    <col min="12291" max="12291" width="42.7109375" style="289" bestFit="1" customWidth="1"/>
    <col min="12292" max="12292" width="8.7109375" style="289" customWidth="1"/>
    <col min="12293" max="12293" width="9.85546875" style="289" customWidth="1"/>
    <col min="12294" max="12297" width="10.7109375" style="289" customWidth="1"/>
    <col min="12298" max="12298" width="3.7109375" style="289" customWidth="1"/>
    <col min="12299" max="12545" width="9.140625" style="289"/>
    <col min="12546" max="12546" width="13.7109375" style="289" customWidth="1"/>
    <col min="12547" max="12547" width="42.7109375" style="289" bestFit="1" customWidth="1"/>
    <col min="12548" max="12548" width="8.7109375" style="289" customWidth="1"/>
    <col min="12549" max="12549" width="9.85546875" style="289" customWidth="1"/>
    <col min="12550" max="12553" width="10.7109375" style="289" customWidth="1"/>
    <col min="12554" max="12554" width="3.7109375" style="289" customWidth="1"/>
    <col min="12555" max="12801" width="9.140625" style="289"/>
    <col min="12802" max="12802" width="13.7109375" style="289" customWidth="1"/>
    <col min="12803" max="12803" width="42.7109375" style="289" bestFit="1" customWidth="1"/>
    <col min="12804" max="12804" width="8.7109375" style="289" customWidth="1"/>
    <col min="12805" max="12805" width="9.85546875" style="289" customWidth="1"/>
    <col min="12806" max="12809" width="10.7109375" style="289" customWidth="1"/>
    <col min="12810" max="12810" width="3.7109375" style="289" customWidth="1"/>
    <col min="12811" max="13057" width="9.140625" style="289"/>
    <col min="13058" max="13058" width="13.7109375" style="289" customWidth="1"/>
    <col min="13059" max="13059" width="42.7109375" style="289" bestFit="1" customWidth="1"/>
    <col min="13060" max="13060" width="8.7109375" style="289" customWidth="1"/>
    <col min="13061" max="13061" width="9.85546875" style="289" customWidth="1"/>
    <col min="13062" max="13065" width="10.7109375" style="289" customWidth="1"/>
    <col min="13066" max="13066" width="3.7109375" style="289" customWidth="1"/>
    <col min="13067" max="13313" width="9.140625" style="289"/>
    <col min="13314" max="13314" width="13.7109375" style="289" customWidth="1"/>
    <col min="13315" max="13315" width="42.7109375" style="289" bestFit="1" customWidth="1"/>
    <col min="13316" max="13316" width="8.7109375" style="289" customWidth="1"/>
    <col min="13317" max="13317" width="9.85546875" style="289" customWidth="1"/>
    <col min="13318" max="13321" width="10.7109375" style="289" customWidth="1"/>
    <col min="13322" max="13322" width="3.7109375" style="289" customWidth="1"/>
    <col min="13323" max="13569" width="9.140625" style="289"/>
    <col min="13570" max="13570" width="13.7109375" style="289" customWidth="1"/>
    <col min="13571" max="13571" width="42.7109375" style="289" bestFit="1" customWidth="1"/>
    <col min="13572" max="13572" width="8.7109375" style="289" customWidth="1"/>
    <col min="13573" max="13573" width="9.85546875" style="289" customWidth="1"/>
    <col min="13574" max="13577" width="10.7109375" style="289" customWidth="1"/>
    <col min="13578" max="13578" width="3.7109375" style="289" customWidth="1"/>
    <col min="13579" max="13825" width="9.140625" style="289"/>
    <col min="13826" max="13826" width="13.7109375" style="289" customWidth="1"/>
    <col min="13827" max="13827" width="42.7109375" style="289" bestFit="1" customWidth="1"/>
    <col min="13828" max="13828" width="8.7109375" style="289" customWidth="1"/>
    <col min="13829" max="13829" width="9.85546875" style="289" customWidth="1"/>
    <col min="13830" max="13833" width="10.7109375" style="289" customWidth="1"/>
    <col min="13834" max="13834" width="3.7109375" style="289" customWidth="1"/>
    <col min="13835" max="14081" width="9.140625" style="289"/>
    <col min="14082" max="14082" width="13.7109375" style="289" customWidth="1"/>
    <col min="14083" max="14083" width="42.7109375" style="289" bestFit="1" customWidth="1"/>
    <col min="14084" max="14084" width="8.7109375" style="289" customWidth="1"/>
    <col min="14085" max="14085" width="9.85546875" style="289" customWidth="1"/>
    <col min="14086" max="14089" width="10.7109375" style="289" customWidth="1"/>
    <col min="14090" max="14090" width="3.7109375" style="289" customWidth="1"/>
    <col min="14091" max="14337" width="9.140625" style="289"/>
    <col min="14338" max="14338" width="13.7109375" style="289" customWidth="1"/>
    <col min="14339" max="14339" width="42.7109375" style="289" bestFit="1" customWidth="1"/>
    <col min="14340" max="14340" width="8.7109375" style="289" customWidth="1"/>
    <col min="14341" max="14341" width="9.85546875" style="289" customWidth="1"/>
    <col min="14342" max="14345" width="10.7109375" style="289" customWidth="1"/>
    <col min="14346" max="14346" width="3.7109375" style="289" customWidth="1"/>
    <col min="14347" max="14593" width="9.140625" style="289"/>
    <col min="14594" max="14594" width="13.7109375" style="289" customWidth="1"/>
    <col min="14595" max="14595" width="42.7109375" style="289" bestFit="1" customWidth="1"/>
    <col min="14596" max="14596" width="8.7109375" style="289" customWidth="1"/>
    <col min="14597" max="14597" width="9.85546875" style="289" customWidth="1"/>
    <col min="14598" max="14601" width="10.7109375" style="289" customWidth="1"/>
    <col min="14602" max="14602" width="3.7109375" style="289" customWidth="1"/>
    <col min="14603" max="14849" width="9.140625" style="289"/>
    <col min="14850" max="14850" width="13.7109375" style="289" customWidth="1"/>
    <col min="14851" max="14851" width="42.7109375" style="289" bestFit="1" customWidth="1"/>
    <col min="14852" max="14852" width="8.7109375" style="289" customWidth="1"/>
    <col min="14853" max="14853" width="9.85546875" style="289" customWidth="1"/>
    <col min="14854" max="14857" width="10.7109375" style="289" customWidth="1"/>
    <col min="14858" max="14858" width="3.7109375" style="289" customWidth="1"/>
    <col min="14859" max="15105" width="9.140625" style="289"/>
    <col min="15106" max="15106" width="13.7109375" style="289" customWidth="1"/>
    <col min="15107" max="15107" width="42.7109375" style="289" bestFit="1" customWidth="1"/>
    <col min="15108" max="15108" width="8.7109375" style="289" customWidth="1"/>
    <col min="15109" max="15109" width="9.85546875" style="289" customWidth="1"/>
    <col min="15110" max="15113" width="10.7109375" style="289" customWidth="1"/>
    <col min="15114" max="15114" width="3.7109375" style="289" customWidth="1"/>
    <col min="15115" max="15361" width="9.140625" style="289"/>
    <col min="15362" max="15362" width="13.7109375" style="289" customWidth="1"/>
    <col min="15363" max="15363" width="42.7109375" style="289" bestFit="1" customWidth="1"/>
    <col min="15364" max="15364" width="8.7109375" style="289" customWidth="1"/>
    <col min="15365" max="15365" width="9.85546875" style="289" customWidth="1"/>
    <col min="15366" max="15369" width="10.7109375" style="289" customWidth="1"/>
    <col min="15370" max="15370" width="3.7109375" style="289" customWidth="1"/>
    <col min="15371" max="15617" width="9.140625" style="289"/>
    <col min="15618" max="15618" width="13.7109375" style="289" customWidth="1"/>
    <col min="15619" max="15619" width="42.7109375" style="289" bestFit="1" customWidth="1"/>
    <col min="15620" max="15620" width="8.7109375" style="289" customWidth="1"/>
    <col min="15621" max="15621" width="9.85546875" style="289" customWidth="1"/>
    <col min="15622" max="15625" width="10.7109375" style="289" customWidth="1"/>
    <col min="15626" max="15626" width="3.7109375" style="289" customWidth="1"/>
    <col min="15627" max="15873" width="9.140625" style="289"/>
    <col min="15874" max="15874" width="13.7109375" style="289" customWidth="1"/>
    <col min="15875" max="15875" width="42.7109375" style="289" bestFit="1" customWidth="1"/>
    <col min="15876" max="15876" width="8.7109375" style="289" customWidth="1"/>
    <col min="15877" max="15877" width="9.85546875" style="289" customWidth="1"/>
    <col min="15878" max="15881" width="10.7109375" style="289" customWidth="1"/>
    <col min="15882" max="15882" width="3.7109375" style="289" customWidth="1"/>
    <col min="15883" max="16129" width="9.140625" style="289"/>
    <col min="16130" max="16130" width="13.7109375" style="289" customWidth="1"/>
    <col min="16131" max="16131" width="42.7109375" style="289" bestFit="1" customWidth="1"/>
    <col min="16132" max="16132" width="8.7109375" style="289" customWidth="1"/>
    <col min="16133" max="16133" width="9.85546875" style="289" customWidth="1"/>
    <col min="16134" max="16137" width="10.7109375" style="289" customWidth="1"/>
    <col min="16138" max="16138" width="3.7109375" style="289" customWidth="1"/>
    <col min="16139" max="16384" width="9.140625" style="289"/>
  </cols>
  <sheetData>
    <row r="1" spans="2:11" ht="15.75" thickBot="1" x14ac:dyDescent="0.3">
      <c r="C1" s="3"/>
      <c r="D1" s="4"/>
    </row>
    <row r="2" spans="2:11" x14ac:dyDescent="0.25">
      <c r="B2" s="376" t="s">
        <v>198</v>
      </c>
      <c r="C2" s="366" t="s">
        <v>299</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87" customFormat="1" x14ac:dyDescent="0.25">
      <c r="B30" s="99"/>
      <c r="C30" s="67"/>
      <c r="D30" s="68"/>
      <c r="E30" s="139"/>
      <c r="F30" s="139"/>
      <c r="G30" s="139"/>
      <c r="H30" s="139"/>
      <c r="I30" s="140"/>
    </row>
    <row r="31" spans="2:14" s="287" customFormat="1" x14ac:dyDescent="0.25">
      <c r="B31" s="74"/>
      <c r="C31" s="74"/>
      <c r="D31" s="75"/>
      <c r="E31" s="142"/>
      <c r="F31" s="142"/>
      <c r="G31" s="142"/>
      <c r="H31" s="124"/>
      <c r="I31" s="125"/>
    </row>
    <row r="32" spans="2:14" s="287" customFormat="1" x14ac:dyDescent="0.25">
      <c r="B32" s="74"/>
      <c r="C32" s="74"/>
      <c r="D32" s="75"/>
      <c r="E32" s="142"/>
      <c r="F32" s="142"/>
      <c r="G32" s="142"/>
      <c r="H32" s="124"/>
      <c r="I32" s="125"/>
    </row>
    <row r="33" spans="2:11" s="287" customFormat="1" x14ac:dyDescent="0.25">
      <c r="B33" s="74"/>
      <c r="C33" s="74"/>
      <c r="D33" s="75"/>
      <c r="E33" s="142"/>
      <c r="F33" s="142"/>
      <c r="G33" s="142"/>
      <c r="H33" s="142"/>
      <c r="I33" s="125"/>
    </row>
    <row r="34" spans="2:11" s="287" customFormat="1" x14ac:dyDescent="0.25">
      <c r="B34" s="74"/>
      <c r="C34" s="74"/>
      <c r="D34" s="75"/>
      <c r="E34" s="142"/>
      <c r="F34" s="142"/>
      <c r="G34" s="142"/>
      <c r="H34" s="124"/>
      <c r="I34" s="125"/>
    </row>
    <row r="35" spans="2:11" s="287"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'BSIC06.a-3C'!E41</f>
        <v>2</v>
      </c>
      <c r="F41" s="250">
        <f>'ANAS 2015'!E4</f>
        <v>9.0500000000000007</v>
      </c>
      <c r="G41" s="249">
        <f t="shared" ref="G41:G46" si="0">F41/4</f>
        <v>2.2625000000000002</v>
      </c>
      <c r="H41" s="251">
        <f t="shared" ref="H41:H46" si="1">E41/$H$15</f>
        <v>2</v>
      </c>
      <c r="I41" s="252">
        <f t="shared" ref="I41:I46" si="2">H41*G41</f>
        <v>4.5250000000000004</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'BSIC06.a-3C'!E42</f>
        <v>0.84</v>
      </c>
      <c r="F42" s="254">
        <f>'ANAS 2015'!E10</f>
        <v>15.26</v>
      </c>
      <c r="G42" s="253">
        <f t="shared" si="0"/>
        <v>3.8149999999999999</v>
      </c>
      <c r="H42" s="255">
        <f t="shared" si="1"/>
        <v>0.84</v>
      </c>
      <c r="I42" s="256">
        <f t="shared" si="2"/>
        <v>3.2045999999999997</v>
      </c>
      <c r="K42" s="45"/>
    </row>
    <row r="43" spans="2: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f>'BSIC06.a-3C'!E44</f>
        <v>23</v>
      </c>
      <c r="F43" s="254">
        <f>'ANAS 2015'!E6</f>
        <v>9.1300000000000008</v>
      </c>
      <c r="G43" s="253">
        <f t="shared" si="0"/>
        <v>2.2825000000000002</v>
      </c>
      <c r="H43" s="255">
        <f t="shared" si="1"/>
        <v>23</v>
      </c>
      <c r="I43" s="256">
        <f t="shared" si="2"/>
        <v>52.497500000000002</v>
      </c>
      <c r="K43" s="45"/>
    </row>
    <row r="44" spans="2: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'BSIC06.a-3C'!E45</f>
        <v>12.15</v>
      </c>
      <c r="F44" s="254">
        <f>'ANAS 2015'!E12</f>
        <v>15.59</v>
      </c>
      <c r="G44" s="253">
        <f t="shared" si="0"/>
        <v>3.8975</v>
      </c>
      <c r="H44" s="255">
        <f t="shared" si="1"/>
        <v>12.15</v>
      </c>
      <c r="I44" s="256">
        <f t="shared" si="2"/>
        <v>47.354624999999999</v>
      </c>
      <c r="K44" s="45"/>
    </row>
    <row r="45" spans="2: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'BSIC06.a-3C'!E46</f>
        <v>2.52</v>
      </c>
      <c r="F45" s="254">
        <f>'ANAS 2015'!E10</f>
        <v>15.26</v>
      </c>
      <c r="G45" s="253">
        <f t="shared" si="0"/>
        <v>3.8149999999999999</v>
      </c>
      <c r="H45" s="255">
        <f t="shared" si="1"/>
        <v>2.52</v>
      </c>
      <c r="I45" s="256">
        <f t="shared" si="2"/>
        <v>9.6137999999999995</v>
      </c>
      <c r="K45" s="45"/>
    </row>
    <row r="46" spans="2: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0</v>
      </c>
      <c r="F46" s="254">
        <f>' CPT 2012 agg.2014'!E3</f>
        <v>2.16</v>
      </c>
      <c r="G46" s="253">
        <f t="shared" si="0"/>
        <v>0.54</v>
      </c>
      <c r="H46" s="255">
        <f t="shared" si="1"/>
        <v>0</v>
      </c>
      <c r="I46" s="256">
        <f t="shared" si="2"/>
        <v>0</v>
      </c>
      <c r="K46" s="45"/>
    </row>
    <row r="47" spans="2:11" ht="15.75" thickBot="1" x14ac:dyDescent="0.3">
      <c r="B47" s="97"/>
      <c r="C47" s="56" t="s">
        <v>22</v>
      </c>
      <c r="D47" s="57"/>
      <c r="E47" s="136"/>
      <c r="F47" s="136"/>
      <c r="G47" s="136"/>
      <c r="H47" s="60" t="s">
        <v>15</v>
      </c>
      <c r="I47" s="12">
        <f>SUM(I41:I46)</f>
        <v>117.195525</v>
      </c>
    </row>
    <row r="48" spans="2: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117.195525</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288"/>
      <c r="K53" s="288"/>
    </row>
  </sheetData>
  <mergeCells count="4">
    <mergeCell ref="B2:B3"/>
    <mergeCell ref="C2:F13"/>
    <mergeCell ref="C52:K52"/>
    <mergeCell ref="C53:I53"/>
  </mergeCells>
  <pageMargins left="0.7" right="0.7" top="0.75" bottom="0.75" header="0.3" footer="0.3"/>
  <pageSetup paperSize="9" scale="54"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5"/>
  <sheetViews>
    <sheetView view="pageBreakPreview" topLeftCell="A31" zoomScale="85" zoomScaleNormal="70" zoomScaleSheetLayoutView="85" workbookViewId="0">
      <selection activeCell="C43" sqref="C43"/>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11" style="112" customWidth="1"/>
    <col min="6" max="6" width="10.7109375" style="112" customWidth="1"/>
    <col min="7" max="7" width="12.42578125" style="112" customWidth="1"/>
    <col min="8" max="8" width="10.7109375" style="112" customWidth="1"/>
    <col min="9" max="9" width="3.7109375" style="289" customWidth="1"/>
    <col min="10" max="10" width="9.42578125" style="289" bestFit="1" customWidth="1"/>
    <col min="11" max="257" width="9.140625" style="289"/>
    <col min="258" max="258" width="13.7109375" style="289" customWidth="1"/>
    <col min="259" max="259" width="42.7109375" style="289" bestFit="1" customWidth="1"/>
    <col min="260" max="261" width="8.7109375" style="289" customWidth="1"/>
    <col min="262" max="264" width="10.7109375" style="289" customWidth="1"/>
    <col min="265" max="265" width="3.7109375" style="289" customWidth="1"/>
    <col min="266" max="266" width="9.42578125" style="289" bestFit="1" customWidth="1"/>
    <col min="267" max="513" width="9.140625" style="289"/>
    <col min="514" max="514" width="13.7109375" style="289" customWidth="1"/>
    <col min="515" max="515" width="42.7109375" style="289" bestFit="1" customWidth="1"/>
    <col min="516" max="517" width="8.7109375" style="289" customWidth="1"/>
    <col min="518" max="520" width="10.7109375" style="289" customWidth="1"/>
    <col min="521" max="521" width="3.7109375" style="289" customWidth="1"/>
    <col min="522" max="522" width="9.42578125" style="289" bestFit="1" customWidth="1"/>
    <col min="523" max="769" width="9.140625" style="289"/>
    <col min="770" max="770" width="13.7109375" style="289" customWidth="1"/>
    <col min="771" max="771" width="42.7109375" style="289" bestFit="1" customWidth="1"/>
    <col min="772" max="773" width="8.7109375" style="289" customWidth="1"/>
    <col min="774" max="776" width="10.7109375" style="289" customWidth="1"/>
    <col min="777" max="777" width="3.7109375" style="289" customWidth="1"/>
    <col min="778" max="778" width="9.42578125" style="289" bestFit="1" customWidth="1"/>
    <col min="779" max="1025" width="9.140625" style="289"/>
    <col min="1026" max="1026" width="13.7109375" style="289" customWidth="1"/>
    <col min="1027" max="1027" width="42.7109375" style="289" bestFit="1" customWidth="1"/>
    <col min="1028" max="1029" width="8.7109375" style="289" customWidth="1"/>
    <col min="1030" max="1032" width="10.7109375" style="289" customWidth="1"/>
    <col min="1033" max="1033" width="3.7109375" style="289" customWidth="1"/>
    <col min="1034" max="1034" width="9.42578125" style="289" bestFit="1" customWidth="1"/>
    <col min="1035" max="1281" width="9.140625" style="289"/>
    <col min="1282" max="1282" width="13.7109375" style="289" customWidth="1"/>
    <col min="1283" max="1283" width="42.7109375" style="289" bestFit="1" customWidth="1"/>
    <col min="1284" max="1285" width="8.7109375" style="289" customWidth="1"/>
    <col min="1286" max="1288" width="10.7109375" style="289" customWidth="1"/>
    <col min="1289" max="1289" width="3.7109375" style="289" customWidth="1"/>
    <col min="1290" max="1290" width="9.42578125" style="289" bestFit="1" customWidth="1"/>
    <col min="1291" max="1537" width="9.140625" style="289"/>
    <col min="1538" max="1538" width="13.7109375" style="289" customWidth="1"/>
    <col min="1539" max="1539" width="42.7109375" style="289" bestFit="1" customWidth="1"/>
    <col min="1540" max="1541" width="8.7109375" style="289" customWidth="1"/>
    <col min="1542" max="1544" width="10.7109375" style="289" customWidth="1"/>
    <col min="1545" max="1545" width="3.7109375" style="289" customWidth="1"/>
    <col min="1546" max="1546" width="9.42578125" style="289" bestFit="1" customWidth="1"/>
    <col min="1547" max="1793" width="9.140625" style="289"/>
    <col min="1794" max="1794" width="13.7109375" style="289" customWidth="1"/>
    <col min="1795" max="1795" width="42.7109375" style="289" bestFit="1" customWidth="1"/>
    <col min="1796" max="1797" width="8.7109375" style="289" customWidth="1"/>
    <col min="1798" max="1800" width="10.7109375" style="289" customWidth="1"/>
    <col min="1801" max="1801" width="3.7109375" style="289" customWidth="1"/>
    <col min="1802" max="1802" width="9.42578125" style="289" bestFit="1" customWidth="1"/>
    <col min="1803" max="2049" width="9.140625" style="289"/>
    <col min="2050" max="2050" width="13.7109375" style="289" customWidth="1"/>
    <col min="2051" max="2051" width="42.7109375" style="289" bestFit="1" customWidth="1"/>
    <col min="2052" max="2053" width="8.7109375" style="289" customWidth="1"/>
    <col min="2054" max="2056" width="10.7109375" style="289" customWidth="1"/>
    <col min="2057" max="2057" width="3.7109375" style="289" customWidth="1"/>
    <col min="2058" max="2058" width="9.42578125" style="289" bestFit="1" customWidth="1"/>
    <col min="2059" max="2305" width="9.140625" style="289"/>
    <col min="2306" max="2306" width="13.7109375" style="289" customWidth="1"/>
    <col min="2307" max="2307" width="42.7109375" style="289" bestFit="1" customWidth="1"/>
    <col min="2308" max="2309" width="8.7109375" style="289" customWidth="1"/>
    <col min="2310" max="2312" width="10.7109375" style="289" customWidth="1"/>
    <col min="2313" max="2313" width="3.7109375" style="289" customWidth="1"/>
    <col min="2314" max="2314" width="9.42578125" style="289" bestFit="1" customWidth="1"/>
    <col min="2315" max="2561" width="9.140625" style="289"/>
    <col min="2562" max="2562" width="13.7109375" style="289" customWidth="1"/>
    <col min="2563" max="2563" width="42.7109375" style="289" bestFit="1" customWidth="1"/>
    <col min="2564" max="2565" width="8.7109375" style="289" customWidth="1"/>
    <col min="2566" max="2568" width="10.7109375" style="289" customWidth="1"/>
    <col min="2569" max="2569" width="3.7109375" style="289" customWidth="1"/>
    <col min="2570" max="2570" width="9.42578125" style="289" bestFit="1" customWidth="1"/>
    <col min="2571" max="2817" width="9.140625" style="289"/>
    <col min="2818" max="2818" width="13.7109375" style="289" customWidth="1"/>
    <col min="2819" max="2819" width="42.7109375" style="289" bestFit="1" customWidth="1"/>
    <col min="2820" max="2821" width="8.7109375" style="289" customWidth="1"/>
    <col min="2822" max="2824" width="10.7109375" style="289" customWidth="1"/>
    <col min="2825" max="2825" width="3.7109375" style="289" customWidth="1"/>
    <col min="2826" max="2826" width="9.42578125" style="289" bestFit="1" customWidth="1"/>
    <col min="2827" max="3073" width="9.140625" style="289"/>
    <col min="3074" max="3074" width="13.7109375" style="289" customWidth="1"/>
    <col min="3075" max="3075" width="42.7109375" style="289" bestFit="1" customWidth="1"/>
    <col min="3076" max="3077" width="8.7109375" style="289" customWidth="1"/>
    <col min="3078" max="3080" width="10.7109375" style="289" customWidth="1"/>
    <col min="3081" max="3081" width="3.7109375" style="289" customWidth="1"/>
    <col min="3082" max="3082" width="9.42578125" style="289" bestFit="1" customWidth="1"/>
    <col min="3083" max="3329" width="9.140625" style="289"/>
    <col min="3330" max="3330" width="13.7109375" style="289" customWidth="1"/>
    <col min="3331" max="3331" width="42.7109375" style="289" bestFit="1" customWidth="1"/>
    <col min="3332" max="3333" width="8.7109375" style="289" customWidth="1"/>
    <col min="3334" max="3336" width="10.7109375" style="289" customWidth="1"/>
    <col min="3337" max="3337" width="3.7109375" style="289" customWidth="1"/>
    <col min="3338" max="3338" width="9.42578125" style="289" bestFit="1" customWidth="1"/>
    <col min="3339" max="3585" width="9.140625" style="289"/>
    <col min="3586" max="3586" width="13.7109375" style="289" customWidth="1"/>
    <col min="3587" max="3587" width="42.7109375" style="289" bestFit="1" customWidth="1"/>
    <col min="3588" max="3589" width="8.7109375" style="289" customWidth="1"/>
    <col min="3590" max="3592" width="10.7109375" style="289" customWidth="1"/>
    <col min="3593" max="3593" width="3.7109375" style="289" customWidth="1"/>
    <col min="3594" max="3594" width="9.42578125" style="289" bestFit="1" customWidth="1"/>
    <col min="3595" max="3841" width="9.140625" style="289"/>
    <col min="3842" max="3842" width="13.7109375" style="289" customWidth="1"/>
    <col min="3843" max="3843" width="42.7109375" style="289" bestFit="1" customWidth="1"/>
    <col min="3844" max="3845" width="8.7109375" style="289" customWidth="1"/>
    <col min="3846" max="3848" width="10.7109375" style="289" customWidth="1"/>
    <col min="3849" max="3849" width="3.7109375" style="289" customWidth="1"/>
    <col min="3850" max="3850" width="9.42578125" style="289" bestFit="1" customWidth="1"/>
    <col min="3851" max="4097" width="9.140625" style="289"/>
    <col min="4098" max="4098" width="13.7109375" style="289" customWidth="1"/>
    <col min="4099" max="4099" width="42.7109375" style="289" bestFit="1" customWidth="1"/>
    <col min="4100" max="4101" width="8.7109375" style="289" customWidth="1"/>
    <col min="4102" max="4104" width="10.7109375" style="289" customWidth="1"/>
    <col min="4105" max="4105" width="3.7109375" style="289" customWidth="1"/>
    <col min="4106" max="4106" width="9.42578125" style="289" bestFit="1" customWidth="1"/>
    <col min="4107" max="4353" width="9.140625" style="289"/>
    <col min="4354" max="4354" width="13.7109375" style="289" customWidth="1"/>
    <col min="4355" max="4355" width="42.7109375" style="289" bestFit="1" customWidth="1"/>
    <col min="4356" max="4357" width="8.7109375" style="289" customWidth="1"/>
    <col min="4358" max="4360" width="10.7109375" style="289" customWidth="1"/>
    <col min="4361" max="4361" width="3.7109375" style="289" customWidth="1"/>
    <col min="4362" max="4362" width="9.42578125" style="289" bestFit="1" customWidth="1"/>
    <col min="4363" max="4609" width="9.140625" style="289"/>
    <col min="4610" max="4610" width="13.7109375" style="289" customWidth="1"/>
    <col min="4611" max="4611" width="42.7109375" style="289" bestFit="1" customWidth="1"/>
    <col min="4612" max="4613" width="8.7109375" style="289" customWidth="1"/>
    <col min="4614" max="4616" width="10.7109375" style="289" customWidth="1"/>
    <col min="4617" max="4617" width="3.7109375" style="289" customWidth="1"/>
    <col min="4618" max="4618" width="9.42578125" style="289" bestFit="1" customWidth="1"/>
    <col min="4619" max="4865" width="9.140625" style="289"/>
    <col min="4866" max="4866" width="13.7109375" style="289" customWidth="1"/>
    <col min="4867" max="4867" width="42.7109375" style="289" bestFit="1" customWidth="1"/>
    <col min="4868" max="4869" width="8.7109375" style="289" customWidth="1"/>
    <col min="4870" max="4872" width="10.7109375" style="289" customWidth="1"/>
    <col min="4873" max="4873" width="3.7109375" style="289" customWidth="1"/>
    <col min="4874" max="4874" width="9.42578125" style="289" bestFit="1" customWidth="1"/>
    <col min="4875" max="5121" width="9.140625" style="289"/>
    <col min="5122" max="5122" width="13.7109375" style="289" customWidth="1"/>
    <col min="5123" max="5123" width="42.7109375" style="289" bestFit="1" customWidth="1"/>
    <col min="5124" max="5125" width="8.7109375" style="289" customWidth="1"/>
    <col min="5126" max="5128" width="10.7109375" style="289" customWidth="1"/>
    <col min="5129" max="5129" width="3.7109375" style="289" customWidth="1"/>
    <col min="5130" max="5130" width="9.42578125" style="289" bestFit="1" customWidth="1"/>
    <col min="5131" max="5377" width="9.140625" style="289"/>
    <col min="5378" max="5378" width="13.7109375" style="289" customWidth="1"/>
    <col min="5379" max="5379" width="42.7109375" style="289" bestFit="1" customWidth="1"/>
    <col min="5380" max="5381" width="8.7109375" style="289" customWidth="1"/>
    <col min="5382" max="5384" width="10.7109375" style="289" customWidth="1"/>
    <col min="5385" max="5385" width="3.7109375" style="289" customWidth="1"/>
    <col min="5386" max="5386" width="9.42578125" style="289" bestFit="1" customWidth="1"/>
    <col min="5387" max="5633" width="9.140625" style="289"/>
    <col min="5634" max="5634" width="13.7109375" style="289" customWidth="1"/>
    <col min="5635" max="5635" width="42.7109375" style="289" bestFit="1" customWidth="1"/>
    <col min="5636" max="5637" width="8.7109375" style="289" customWidth="1"/>
    <col min="5638" max="5640" width="10.7109375" style="289" customWidth="1"/>
    <col min="5641" max="5641" width="3.7109375" style="289" customWidth="1"/>
    <col min="5642" max="5642" width="9.42578125" style="289" bestFit="1" customWidth="1"/>
    <col min="5643" max="5889" width="9.140625" style="289"/>
    <col min="5890" max="5890" width="13.7109375" style="289" customWidth="1"/>
    <col min="5891" max="5891" width="42.7109375" style="289" bestFit="1" customWidth="1"/>
    <col min="5892" max="5893" width="8.7109375" style="289" customWidth="1"/>
    <col min="5894" max="5896" width="10.7109375" style="289" customWidth="1"/>
    <col min="5897" max="5897" width="3.7109375" style="289" customWidth="1"/>
    <col min="5898" max="5898" width="9.42578125" style="289" bestFit="1" customWidth="1"/>
    <col min="5899" max="6145" width="9.140625" style="289"/>
    <col min="6146" max="6146" width="13.7109375" style="289" customWidth="1"/>
    <col min="6147" max="6147" width="42.7109375" style="289" bestFit="1" customWidth="1"/>
    <col min="6148" max="6149" width="8.7109375" style="289" customWidth="1"/>
    <col min="6150" max="6152" width="10.7109375" style="289" customWidth="1"/>
    <col min="6153" max="6153" width="3.7109375" style="289" customWidth="1"/>
    <col min="6154" max="6154" width="9.42578125" style="289" bestFit="1" customWidth="1"/>
    <col min="6155" max="6401" width="9.140625" style="289"/>
    <col min="6402" max="6402" width="13.7109375" style="289" customWidth="1"/>
    <col min="6403" max="6403" width="42.7109375" style="289" bestFit="1" customWidth="1"/>
    <col min="6404" max="6405" width="8.7109375" style="289" customWidth="1"/>
    <col min="6406" max="6408" width="10.7109375" style="289" customWidth="1"/>
    <col min="6409" max="6409" width="3.7109375" style="289" customWidth="1"/>
    <col min="6410" max="6410" width="9.42578125" style="289" bestFit="1" customWidth="1"/>
    <col min="6411" max="6657" width="9.140625" style="289"/>
    <col min="6658" max="6658" width="13.7109375" style="289" customWidth="1"/>
    <col min="6659" max="6659" width="42.7109375" style="289" bestFit="1" customWidth="1"/>
    <col min="6660" max="6661" width="8.7109375" style="289" customWidth="1"/>
    <col min="6662" max="6664" width="10.7109375" style="289" customWidth="1"/>
    <col min="6665" max="6665" width="3.7109375" style="289" customWidth="1"/>
    <col min="6666" max="6666" width="9.42578125" style="289" bestFit="1" customWidth="1"/>
    <col min="6667" max="6913" width="9.140625" style="289"/>
    <col min="6914" max="6914" width="13.7109375" style="289" customWidth="1"/>
    <col min="6915" max="6915" width="42.7109375" style="289" bestFit="1" customWidth="1"/>
    <col min="6916" max="6917" width="8.7109375" style="289" customWidth="1"/>
    <col min="6918" max="6920" width="10.7109375" style="289" customWidth="1"/>
    <col min="6921" max="6921" width="3.7109375" style="289" customWidth="1"/>
    <col min="6922" max="6922" width="9.42578125" style="289" bestFit="1" customWidth="1"/>
    <col min="6923" max="7169" width="9.140625" style="289"/>
    <col min="7170" max="7170" width="13.7109375" style="289" customWidth="1"/>
    <col min="7171" max="7171" width="42.7109375" style="289" bestFit="1" customWidth="1"/>
    <col min="7172" max="7173" width="8.7109375" style="289" customWidth="1"/>
    <col min="7174" max="7176" width="10.7109375" style="289" customWidth="1"/>
    <col min="7177" max="7177" width="3.7109375" style="289" customWidth="1"/>
    <col min="7178" max="7178" width="9.42578125" style="289" bestFit="1" customWidth="1"/>
    <col min="7179" max="7425" width="9.140625" style="289"/>
    <col min="7426" max="7426" width="13.7109375" style="289" customWidth="1"/>
    <col min="7427" max="7427" width="42.7109375" style="289" bestFit="1" customWidth="1"/>
    <col min="7428" max="7429" width="8.7109375" style="289" customWidth="1"/>
    <col min="7430" max="7432" width="10.7109375" style="289" customWidth="1"/>
    <col min="7433" max="7433" width="3.7109375" style="289" customWidth="1"/>
    <col min="7434" max="7434" width="9.42578125" style="289" bestFit="1" customWidth="1"/>
    <col min="7435" max="7681" width="9.140625" style="289"/>
    <col min="7682" max="7682" width="13.7109375" style="289" customWidth="1"/>
    <col min="7683" max="7683" width="42.7109375" style="289" bestFit="1" customWidth="1"/>
    <col min="7684" max="7685" width="8.7109375" style="289" customWidth="1"/>
    <col min="7686" max="7688" width="10.7109375" style="289" customWidth="1"/>
    <col min="7689" max="7689" width="3.7109375" style="289" customWidth="1"/>
    <col min="7690" max="7690" width="9.42578125" style="289" bestFit="1" customWidth="1"/>
    <col min="7691" max="7937" width="9.140625" style="289"/>
    <col min="7938" max="7938" width="13.7109375" style="289" customWidth="1"/>
    <col min="7939" max="7939" width="42.7109375" style="289" bestFit="1" customWidth="1"/>
    <col min="7940" max="7941" width="8.7109375" style="289" customWidth="1"/>
    <col min="7942" max="7944" width="10.7109375" style="289" customWidth="1"/>
    <col min="7945" max="7945" width="3.7109375" style="289" customWidth="1"/>
    <col min="7946" max="7946" width="9.42578125" style="289" bestFit="1" customWidth="1"/>
    <col min="7947" max="8193" width="9.140625" style="289"/>
    <col min="8194" max="8194" width="13.7109375" style="289" customWidth="1"/>
    <col min="8195" max="8195" width="42.7109375" style="289" bestFit="1" customWidth="1"/>
    <col min="8196" max="8197" width="8.7109375" style="289" customWidth="1"/>
    <col min="8198" max="8200" width="10.7109375" style="289" customWidth="1"/>
    <col min="8201" max="8201" width="3.7109375" style="289" customWidth="1"/>
    <col min="8202" max="8202" width="9.42578125" style="289" bestFit="1" customWidth="1"/>
    <col min="8203" max="8449" width="9.140625" style="289"/>
    <col min="8450" max="8450" width="13.7109375" style="289" customWidth="1"/>
    <col min="8451" max="8451" width="42.7109375" style="289" bestFit="1" customWidth="1"/>
    <col min="8452" max="8453" width="8.7109375" style="289" customWidth="1"/>
    <col min="8454" max="8456" width="10.7109375" style="289" customWidth="1"/>
    <col min="8457" max="8457" width="3.7109375" style="289" customWidth="1"/>
    <col min="8458" max="8458" width="9.42578125" style="289" bestFit="1" customWidth="1"/>
    <col min="8459" max="8705" width="9.140625" style="289"/>
    <col min="8706" max="8706" width="13.7109375" style="289" customWidth="1"/>
    <col min="8707" max="8707" width="42.7109375" style="289" bestFit="1" customWidth="1"/>
    <col min="8708" max="8709" width="8.7109375" style="289" customWidth="1"/>
    <col min="8710" max="8712" width="10.7109375" style="289" customWidth="1"/>
    <col min="8713" max="8713" width="3.7109375" style="289" customWidth="1"/>
    <col min="8714" max="8714" width="9.42578125" style="289" bestFit="1" customWidth="1"/>
    <col min="8715" max="8961" width="9.140625" style="289"/>
    <col min="8962" max="8962" width="13.7109375" style="289" customWidth="1"/>
    <col min="8963" max="8963" width="42.7109375" style="289" bestFit="1" customWidth="1"/>
    <col min="8964" max="8965" width="8.7109375" style="289" customWidth="1"/>
    <col min="8966" max="8968" width="10.7109375" style="289" customWidth="1"/>
    <col min="8969" max="8969" width="3.7109375" style="289" customWidth="1"/>
    <col min="8970" max="8970" width="9.42578125" style="289" bestFit="1" customWidth="1"/>
    <col min="8971" max="9217" width="9.140625" style="289"/>
    <col min="9218" max="9218" width="13.7109375" style="289" customWidth="1"/>
    <col min="9219" max="9219" width="42.7109375" style="289" bestFit="1" customWidth="1"/>
    <col min="9220" max="9221" width="8.7109375" style="289" customWidth="1"/>
    <col min="9222" max="9224" width="10.7109375" style="289" customWidth="1"/>
    <col min="9225" max="9225" width="3.7109375" style="289" customWidth="1"/>
    <col min="9226" max="9226" width="9.42578125" style="289" bestFit="1" customWidth="1"/>
    <col min="9227" max="9473" width="9.140625" style="289"/>
    <col min="9474" max="9474" width="13.7109375" style="289" customWidth="1"/>
    <col min="9475" max="9475" width="42.7109375" style="289" bestFit="1" customWidth="1"/>
    <col min="9476" max="9477" width="8.7109375" style="289" customWidth="1"/>
    <col min="9478" max="9480" width="10.7109375" style="289" customWidth="1"/>
    <col min="9481" max="9481" width="3.7109375" style="289" customWidth="1"/>
    <col min="9482" max="9482" width="9.42578125" style="289" bestFit="1" customWidth="1"/>
    <col min="9483" max="9729" width="9.140625" style="289"/>
    <col min="9730" max="9730" width="13.7109375" style="289" customWidth="1"/>
    <col min="9731" max="9731" width="42.7109375" style="289" bestFit="1" customWidth="1"/>
    <col min="9732" max="9733" width="8.7109375" style="289" customWidth="1"/>
    <col min="9734" max="9736" width="10.7109375" style="289" customWidth="1"/>
    <col min="9737" max="9737" width="3.7109375" style="289" customWidth="1"/>
    <col min="9738" max="9738" width="9.42578125" style="289" bestFit="1" customWidth="1"/>
    <col min="9739" max="9985" width="9.140625" style="289"/>
    <col min="9986" max="9986" width="13.7109375" style="289" customWidth="1"/>
    <col min="9987" max="9987" width="42.7109375" style="289" bestFit="1" customWidth="1"/>
    <col min="9988" max="9989" width="8.7109375" style="289" customWidth="1"/>
    <col min="9990" max="9992" width="10.7109375" style="289" customWidth="1"/>
    <col min="9993" max="9993" width="3.7109375" style="289" customWidth="1"/>
    <col min="9994" max="9994" width="9.42578125" style="289" bestFit="1" customWidth="1"/>
    <col min="9995" max="10241" width="9.140625" style="289"/>
    <col min="10242" max="10242" width="13.7109375" style="289" customWidth="1"/>
    <col min="10243" max="10243" width="42.7109375" style="289" bestFit="1" customWidth="1"/>
    <col min="10244" max="10245" width="8.7109375" style="289" customWidth="1"/>
    <col min="10246" max="10248" width="10.7109375" style="289" customWidth="1"/>
    <col min="10249" max="10249" width="3.7109375" style="289" customWidth="1"/>
    <col min="10250" max="10250" width="9.42578125" style="289" bestFit="1" customWidth="1"/>
    <col min="10251" max="10497" width="9.140625" style="289"/>
    <col min="10498" max="10498" width="13.7109375" style="289" customWidth="1"/>
    <col min="10499" max="10499" width="42.7109375" style="289" bestFit="1" customWidth="1"/>
    <col min="10500" max="10501" width="8.7109375" style="289" customWidth="1"/>
    <col min="10502" max="10504" width="10.7109375" style="289" customWidth="1"/>
    <col min="10505" max="10505" width="3.7109375" style="289" customWidth="1"/>
    <col min="10506" max="10506" width="9.42578125" style="289" bestFit="1" customWidth="1"/>
    <col min="10507" max="10753" width="9.140625" style="289"/>
    <col min="10754" max="10754" width="13.7109375" style="289" customWidth="1"/>
    <col min="10755" max="10755" width="42.7109375" style="289" bestFit="1" customWidth="1"/>
    <col min="10756" max="10757" width="8.7109375" style="289" customWidth="1"/>
    <col min="10758" max="10760" width="10.7109375" style="289" customWidth="1"/>
    <col min="10761" max="10761" width="3.7109375" style="289" customWidth="1"/>
    <col min="10762" max="10762" width="9.42578125" style="289" bestFit="1" customWidth="1"/>
    <col min="10763" max="11009" width="9.140625" style="289"/>
    <col min="11010" max="11010" width="13.7109375" style="289" customWidth="1"/>
    <col min="11011" max="11011" width="42.7109375" style="289" bestFit="1" customWidth="1"/>
    <col min="11012" max="11013" width="8.7109375" style="289" customWidth="1"/>
    <col min="11014" max="11016" width="10.7109375" style="289" customWidth="1"/>
    <col min="11017" max="11017" width="3.7109375" style="289" customWidth="1"/>
    <col min="11018" max="11018" width="9.42578125" style="289" bestFit="1" customWidth="1"/>
    <col min="11019" max="11265" width="9.140625" style="289"/>
    <col min="11266" max="11266" width="13.7109375" style="289" customWidth="1"/>
    <col min="11267" max="11267" width="42.7109375" style="289" bestFit="1" customWidth="1"/>
    <col min="11268" max="11269" width="8.7109375" style="289" customWidth="1"/>
    <col min="11270" max="11272" width="10.7109375" style="289" customWidth="1"/>
    <col min="11273" max="11273" width="3.7109375" style="289" customWidth="1"/>
    <col min="11274" max="11274" width="9.42578125" style="289" bestFit="1" customWidth="1"/>
    <col min="11275" max="11521" width="9.140625" style="289"/>
    <col min="11522" max="11522" width="13.7109375" style="289" customWidth="1"/>
    <col min="11523" max="11523" width="42.7109375" style="289" bestFit="1" customWidth="1"/>
    <col min="11524" max="11525" width="8.7109375" style="289" customWidth="1"/>
    <col min="11526" max="11528" width="10.7109375" style="289" customWidth="1"/>
    <col min="11529" max="11529" width="3.7109375" style="289" customWidth="1"/>
    <col min="11530" max="11530" width="9.42578125" style="289" bestFit="1" customWidth="1"/>
    <col min="11531" max="11777" width="9.140625" style="289"/>
    <col min="11778" max="11778" width="13.7109375" style="289" customWidth="1"/>
    <col min="11779" max="11779" width="42.7109375" style="289" bestFit="1" customWidth="1"/>
    <col min="11780" max="11781" width="8.7109375" style="289" customWidth="1"/>
    <col min="11782" max="11784" width="10.7109375" style="289" customWidth="1"/>
    <col min="11785" max="11785" width="3.7109375" style="289" customWidth="1"/>
    <col min="11786" max="11786" width="9.42578125" style="289" bestFit="1" customWidth="1"/>
    <col min="11787" max="12033" width="9.140625" style="289"/>
    <col min="12034" max="12034" width="13.7109375" style="289" customWidth="1"/>
    <col min="12035" max="12035" width="42.7109375" style="289" bestFit="1" customWidth="1"/>
    <col min="12036" max="12037" width="8.7109375" style="289" customWidth="1"/>
    <col min="12038" max="12040" width="10.7109375" style="289" customWidth="1"/>
    <col min="12041" max="12041" width="3.7109375" style="289" customWidth="1"/>
    <col min="12042" max="12042" width="9.42578125" style="289" bestFit="1" customWidth="1"/>
    <col min="12043" max="12289" width="9.140625" style="289"/>
    <col min="12290" max="12290" width="13.7109375" style="289" customWidth="1"/>
    <col min="12291" max="12291" width="42.7109375" style="289" bestFit="1" customWidth="1"/>
    <col min="12292" max="12293" width="8.7109375" style="289" customWidth="1"/>
    <col min="12294" max="12296" width="10.7109375" style="289" customWidth="1"/>
    <col min="12297" max="12297" width="3.7109375" style="289" customWidth="1"/>
    <col min="12298" max="12298" width="9.42578125" style="289" bestFit="1" customWidth="1"/>
    <col min="12299" max="12545" width="9.140625" style="289"/>
    <col min="12546" max="12546" width="13.7109375" style="289" customWidth="1"/>
    <col min="12547" max="12547" width="42.7109375" style="289" bestFit="1" customWidth="1"/>
    <col min="12548" max="12549" width="8.7109375" style="289" customWidth="1"/>
    <col min="12550" max="12552" width="10.7109375" style="289" customWidth="1"/>
    <col min="12553" max="12553" width="3.7109375" style="289" customWidth="1"/>
    <col min="12554" max="12554" width="9.42578125" style="289" bestFit="1" customWidth="1"/>
    <col min="12555" max="12801" width="9.140625" style="289"/>
    <col min="12802" max="12802" width="13.7109375" style="289" customWidth="1"/>
    <col min="12803" max="12803" width="42.7109375" style="289" bestFit="1" customWidth="1"/>
    <col min="12804" max="12805" width="8.7109375" style="289" customWidth="1"/>
    <col min="12806" max="12808" width="10.7109375" style="289" customWidth="1"/>
    <col min="12809" max="12809" width="3.7109375" style="289" customWidth="1"/>
    <col min="12810" max="12810" width="9.42578125" style="289" bestFit="1" customWidth="1"/>
    <col min="12811" max="13057" width="9.140625" style="289"/>
    <col min="13058" max="13058" width="13.7109375" style="289" customWidth="1"/>
    <col min="13059" max="13059" width="42.7109375" style="289" bestFit="1" customWidth="1"/>
    <col min="13060" max="13061" width="8.7109375" style="289" customWidth="1"/>
    <col min="13062" max="13064" width="10.7109375" style="289" customWidth="1"/>
    <col min="13065" max="13065" width="3.7109375" style="289" customWidth="1"/>
    <col min="13066" max="13066" width="9.42578125" style="289" bestFit="1" customWidth="1"/>
    <col min="13067" max="13313" width="9.140625" style="289"/>
    <col min="13314" max="13314" width="13.7109375" style="289" customWidth="1"/>
    <col min="13315" max="13315" width="42.7109375" style="289" bestFit="1" customWidth="1"/>
    <col min="13316" max="13317" width="8.7109375" style="289" customWidth="1"/>
    <col min="13318" max="13320" width="10.7109375" style="289" customWidth="1"/>
    <col min="13321" max="13321" width="3.7109375" style="289" customWidth="1"/>
    <col min="13322" max="13322" width="9.42578125" style="289" bestFit="1" customWidth="1"/>
    <col min="13323" max="13569" width="9.140625" style="289"/>
    <col min="13570" max="13570" width="13.7109375" style="289" customWidth="1"/>
    <col min="13571" max="13571" width="42.7109375" style="289" bestFit="1" customWidth="1"/>
    <col min="13572" max="13573" width="8.7109375" style="289" customWidth="1"/>
    <col min="13574" max="13576" width="10.7109375" style="289" customWidth="1"/>
    <col min="13577" max="13577" width="3.7109375" style="289" customWidth="1"/>
    <col min="13578" max="13578" width="9.42578125" style="289" bestFit="1" customWidth="1"/>
    <col min="13579" max="13825" width="9.140625" style="289"/>
    <col min="13826" max="13826" width="13.7109375" style="289" customWidth="1"/>
    <col min="13827" max="13827" width="42.7109375" style="289" bestFit="1" customWidth="1"/>
    <col min="13828" max="13829" width="8.7109375" style="289" customWidth="1"/>
    <col min="13830" max="13832" width="10.7109375" style="289" customWidth="1"/>
    <col min="13833" max="13833" width="3.7109375" style="289" customWidth="1"/>
    <col min="13834" max="13834" width="9.42578125" style="289" bestFit="1" customWidth="1"/>
    <col min="13835" max="14081" width="9.140625" style="289"/>
    <col min="14082" max="14082" width="13.7109375" style="289" customWidth="1"/>
    <col min="14083" max="14083" width="42.7109375" style="289" bestFit="1" customWidth="1"/>
    <col min="14084" max="14085" width="8.7109375" style="289" customWidth="1"/>
    <col min="14086" max="14088" width="10.7109375" style="289" customWidth="1"/>
    <col min="14089" max="14089" width="3.7109375" style="289" customWidth="1"/>
    <col min="14090" max="14090" width="9.42578125" style="289" bestFit="1" customWidth="1"/>
    <col min="14091" max="14337" width="9.140625" style="289"/>
    <col min="14338" max="14338" width="13.7109375" style="289" customWidth="1"/>
    <col min="14339" max="14339" width="42.7109375" style="289" bestFit="1" customWidth="1"/>
    <col min="14340" max="14341" width="8.7109375" style="289" customWidth="1"/>
    <col min="14342" max="14344" width="10.7109375" style="289" customWidth="1"/>
    <col min="14345" max="14345" width="3.7109375" style="289" customWidth="1"/>
    <col min="14346" max="14346" width="9.42578125" style="289" bestFit="1" customWidth="1"/>
    <col min="14347" max="14593" width="9.140625" style="289"/>
    <col min="14594" max="14594" width="13.7109375" style="289" customWidth="1"/>
    <col min="14595" max="14595" width="42.7109375" style="289" bestFit="1" customWidth="1"/>
    <col min="14596" max="14597" width="8.7109375" style="289" customWidth="1"/>
    <col min="14598" max="14600" width="10.7109375" style="289" customWidth="1"/>
    <col min="14601" max="14601" width="3.7109375" style="289" customWidth="1"/>
    <col min="14602" max="14602" width="9.42578125" style="289" bestFit="1" customWidth="1"/>
    <col min="14603" max="14849" width="9.140625" style="289"/>
    <col min="14850" max="14850" width="13.7109375" style="289" customWidth="1"/>
    <col min="14851" max="14851" width="42.7109375" style="289" bestFit="1" customWidth="1"/>
    <col min="14852" max="14853" width="8.7109375" style="289" customWidth="1"/>
    <col min="14854" max="14856" width="10.7109375" style="289" customWidth="1"/>
    <col min="14857" max="14857" width="3.7109375" style="289" customWidth="1"/>
    <col min="14858" max="14858" width="9.42578125" style="289" bestFit="1" customWidth="1"/>
    <col min="14859" max="15105" width="9.140625" style="289"/>
    <col min="15106" max="15106" width="13.7109375" style="289" customWidth="1"/>
    <col min="15107" max="15107" width="42.7109375" style="289" bestFit="1" customWidth="1"/>
    <col min="15108" max="15109" width="8.7109375" style="289" customWidth="1"/>
    <col min="15110" max="15112" width="10.7109375" style="289" customWidth="1"/>
    <col min="15113" max="15113" width="3.7109375" style="289" customWidth="1"/>
    <col min="15114" max="15114" width="9.42578125" style="289" bestFit="1" customWidth="1"/>
    <col min="15115" max="15361" width="9.140625" style="289"/>
    <col min="15362" max="15362" width="13.7109375" style="289" customWidth="1"/>
    <col min="15363" max="15363" width="42.7109375" style="289" bestFit="1" customWidth="1"/>
    <col min="15364" max="15365" width="8.7109375" style="289" customWidth="1"/>
    <col min="15366" max="15368" width="10.7109375" style="289" customWidth="1"/>
    <col min="15369" max="15369" width="3.7109375" style="289" customWidth="1"/>
    <col min="15370" max="15370" width="9.42578125" style="289" bestFit="1" customWidth="1"/>
    <col min="15371" max="15617" width="9.140625" style="289"/>
    <col min="15618" max="15618" width="13.7109375" style="289" customWidth="1"/>
    <col min="15619" max="15619" width="42.7109375" style="289" bestFit="1" customWidth="1"/>
    <col min="15620" max="15621" width="8.7109375" style="289" customWidth="1"/>
    <col min="15622" max="15624" width="10.7109375" style="289" customWidth="1"/>
    <col min="15625" max="15625" width="3.7109375" style="289" customWidth="1"/>
    <col min="15626" max="15626" width="9.42578125" style="289" bestFit="1" customWidth="1"/>
    <col min="15627" max="15873" width="9.140625" style="289"/>
    <col min="15874" max="15874" width="13.7109375" style="289" customWidth="1"/>
    <col min="15875" max="15875" width="42.7109375" style="289" bestFit="1" customWidth="1"/>
    <col min="15876" max="15877" width="8.7109375" style="289" customWidth="1"/>
    <col min="15878" max="15880" width="10.7109375" style="289" customWidth="1"/>
    <col min="15881" max="15881" width="3.7109375" style="289" customWidth="1"/>
    <col min="15882" max="15882" width="9.42578125" style="289" bestFit="1" customWidth="1"/>
    <col min="15883" max="16129" width="9.140625" style="289"/>
    <col min="16130" max="16130" width="13.7109375" style="289" customWidth="1"/>
    <col min="16131" max="16131" width="42.7109375" style="289" bestFit="1" customWidth="1"/>
    <col min="16132" max="16133" width="8.7109375" style="289" customWidth="1"/>
    <col min="16134" max="16136" width="10.7109375" style="289" customWidth="1"/>
    <col min="16137" max="16137" width="3.7109375" style="289" customWidth="1"/>
    <col min="16138" max="16138" width="9.42578125" style="289" bestFit="1" customWidth="1"/>
    <col min="16139" max="16384" width="9.140625" style="289"/>
  </cols>
  <sheetData>
    <row r="1" spans="2:12" ht="15.75" thickBot="1" x14ac:dyDescent="0.3">
      <c r="C1" s="3"/>
      <c r="D1" s="4"/>
    </row>
    <row r="2" spans="2:12" x14ac:dyDescent="0.25">
      <c r="B2" s="376" t="s">
        <v>199</v>
      </c>
      <c r="C2" s="366" t="s">
        <v>300</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87" customFormat="1" x14ac:dyDescent="0.25">
      <c r="B30" s="99"/>
      <c r="C30" s="67"/>
      <c r="D30" s="68"/>
      <c r="E30" s="139"/>
      <c r="F30" s="139"/>
      <c r="G30" s="139"/>
      <c r="H30" s="140"/>
    </row>
    <row r="31" spans="2:13" s="287" customFormat="1" x14ac:dyDescent="0.25">
      <c r="B31" s="74"/>
      <c r="C31" s="74"/>
      <c r="D31" s="75"/>
      <c r="E31" s="142"/>
      <c r="F31" s="142"/>
      <c r="G31" s="124"/>
      <c r="H31" s="125"/>
    </row>
    <row r="32" spans="2:13" s="287" customFormat="1" x14ac:dyDescent="0.25">
      <c r="B32" s="74"/>
      <c r="C32" s="74"/>
      <c r="D32" s="75"/>
      <c r="E32" s="142"/>
      <c r="F32" s="142"/>
      <c r="G32" s="124"/>
      <c r="H32" s="125"/>
    </row>
    <row r="33" spans="2:10" s="287" customFormat="1" x14ac:dyDescent="0.25">
      <c r="B33" s="74"/>
      <c r="C33" s="74"/>
      <c r="D33" s="75"/>
      <c r="E33" s="142"/>
      <c r="F33" s="142"/>
      <c r="G33" s="142"/>
      <c r="H33" s="125"/>
    </row>
    <row r="34" spans="2:10" s="287" customFormat="1" x14ac:dyDescent="0.25">
      <c r="B34" s="74"/>
      <c r="C34" s="74"/>
      <c r="D34" s="75"/>
      <c r="E34" s="142"/>
      <c r="F34" s="142"/>
      <c r="G34" s="124"/>
      <c r="H34" s="125"/>
    </row>
    <row r="35" spans="2:10" s="287"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(36+108+36)+(36+108+36)*3+(36+96+36)*3</f>
        <v>1224</v>
      </c>
      <c r="F41" s="249">
        <f>'ANAS 2015'!E21</f>
        <v>0.4</v>
      </c>
      <c r="G41" s="251">
        <f>E41/$G$15</f>
        <v>1224</v>
      </c>
      <c r="H41" s="252">
        <f>G41*F41</f>
        <v>489.6</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1224</v>
      </c>
      <c r="F42" s="258">
        <f>'ANAS 2015'!E22</f>
        <v>1.8</v>
      </c>
      <c r="G42" s="255">
        <f>E42/$G$15</f>
        <v>1224</v>
      </c>
      <c r="H42" s="256">
        <f>G42*F42</f>
        <v>2203.2000000000003</v>
      </c>
      <c r="J42" s="45"/>
    </row>
    <row r="43" spans="2:10" ht="15.75" thickBot="1" x14ac:dyDescent="0.3">
      <c r="B43" s="97"/>
      <c r="C43" s="56" t="s">
        <v>22</v>
      </c>
      <c r="D43" s="57"/>
      <c r="E43" s="136"/>
      <c r="F43" s="136"/>
      <c r="G43" s="60" t="s">
        <v>15</v>
      </c>
      <c r="H43" s="12">
        <f>SUM(H41:H42)</f>
        <v>2692.8</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2692.8</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8"/>
  <sheetViews>
    <sheetView view="pageBreakPreview" topLeftCell="A40" zoomScale="85" zoomScaleNormal="85" zoomScaleSheetLayoutView="85" workbookViewId="0">
      <selection activeCell="C43" sqref="C43"/>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9" customWidth="1"/>
    <col min="10" max="257" width="9.140625" style="289"/>
    <col min="258" max="258" width="13.7109375" style="289" customWidth="1"/>
    <col min="259" max="259" width="42.7109375" style="289" customWidth="1"/>
    <col min="260" max="261" width="8.7109375" style="289" customWidth="1"/>
    <col min="262" max="262" width="11.140625" style="289" customWidth="1"/>
    <col min="263" max="263" width="11.28515625" style="289" bestFit="1" customWidth="1"/>
    <col min="264" max="264" width="10.140625" style="289" bestFit="1" customWidth="1"/>
    <col min="265" max="265" width="3.7109375" style="289" customWidth="1"/>
    <col min="266" max="513" width="9.140625" style="289"/>
    <col min="514" max="514" width="13.7109375" style="289" customWidth="1"/>
    <col min="515" max="515" width="42.7109375" style="289" customWidth="1"/>
    <col min="516" max="517" width="8.7109375" style="289" customWidth="1"/>
    <col min="518" max="518" width="11.140625" style="289" customWidth="1"/>
    <col min="519" max="519" width="11.28515625" style="289" bestFit="1" customWidth="1"/>
    <col min="520" max="520" width="10.140625" style="289" bestFit="1" customWidth="1"/>
    <col min="521" max="521" width="3.7109375" style="289" customWidth="1"/>
    <col min="522" max="769" width="9.140625" style="289"/>
    <col min="770" max="770" width="13.7109375" style="289" customWidth="1"/>
    <col min="771" max="771" width="42.7109375" style="289" customWidth="1"/>
    <col min="772" max="773" width="8.7109375" style="289" customWidth="1"/>
    <col min="774" max="774" width="11.140625" style="289" customWidth="1"/>
    <col min="775" max="775" width="11.28515625" style="289" bestFit="1" customWidth="1"/>
    <col min="776" max="776" width="10.140625" style="289" bestFit="1" customWidth="1"/>
    <col min="777" max="777" width="3.7109375" style="289" customWidth="1"/>
    <col min="778" max="1025" width="9.140625" style="289"/>
    <col min="1026" max="1026" width="13.7109375" style="289" customWidth="1"/>
    <col min="1027" max="1027" width="42.7109375" style="289" customWidth="1"/>
    <col min="1028" max="1029" width="8.7109375" style="289" customWidth="1"/>
    <col min="1030" max="1030" width="11.140625" style="289" customWidth="1"/>
    <col min="1031" max="1031" width="11.28515625" style="289" bestFit="1" customWidth="1"/>
    <col min="1032" max="1032" width="10.140625" style="289" bestFit="1" customWidth="1"/>
    <col min="1033" max="1033" width="3.7109375" style="289" customWidth="1"/>
    <col min="1034" max="1281" width="9.140625" style="289"/>
    <col min="1282" max="1282" width="13.7109375" style="289" customWidth="1"/>
    <col min="1283" max="1283" width="42.7109375" style="289" customWidth="1"/>
    <col min="1284" max="1285" width="8.7109375" style="289" customWidth="1"/>
    <col min="1286" max="1286" width="11.140625" style="289" customWidth="1"/>
    <col min="1287" max="1287" width="11.28515625" style="289" bestFit="1" customWidth="1"/>
    <col min="1288" max="1288" width="10.140625" style="289" bestFit="1" customWidth="1"/>
    <col min="1289" max="1289" width="3.7109375" style="289" customWidth="1"/>
    <col min="1290" max="1537" width="9.140625" style="289"/>
    <col min="1538" max="1538" width="13.7109375" style="289" customWidth="1"/>
    <col min="1539" max="1539" width="42.7109375" style="289" customWidth="1"/>
    <col min="1540" max="1541" width="8.7109375" style="289" customWidth="1"/>
    <col min="1542" max="1542" width="11.140625" style="289" customWidth="1"/>
    <col min="1543" max="1543" width="11.28515625" style="289" bestFit="1" customWidth="1"/>
    <col min="1544" max="1544" width="10.140625" style="289" bestFit="1" customWidth="1"/>
    <col min="1545" max="1545" width="3.7109375" style="289" customWidth="1"/>
    <col min="1546" max="1793" width="9.140625" style="289"/>
    <col min="1794" max="1794" width="13.7109375" style="289" customWidth="1"/>
    <col min="1795" max="1795" width="42.7109375" style="289" customWidth="1"/>
    <col min="1796" max="1797" width="8.7109375" style="289" customWidth="1"/>
    <col min="1798" max="1798" width="11.140625" style="289" customWidth="1"/>
    <col min="1799" max="1799" width="11.28515625" style="289" bestFit="1" customWidth="1"/>
    <col min="1800" max="1800" width="10.140625" style="289" bestFit="1" customWidth="1"/>
    <col min="1801" max="1801" width="3.7109375" style="289" customWidth="1"/>
    <col min="1802" max="2049" width="9.140625" style="289"/>
    <col min="2050" max="2050" width="13.7109375" style="289" customWidth="1"/>
    <col min="2051" max="2051" width="42.7109375" style="289" customWidth="1"/>
    <col min="2052" max="2053" width="8.7109375" style="289" customWidth="1"/>
    <col min="2054" max="2054" width="11.140625" style="289" customWidth="1"/>
    <col min="2055" max="2055" width="11.28515625" style="289" bestFit="1" customWidth="1"/>
    <col min="2056" max="2056" width="10.140625" style="289" bestFit="1" customWidth="1"/>
    <col min="2057" max="2057" width="3.7109375" style="289" customWidth="1"/>
    <col min="2058" max="2305" width="9.140625" style="289"/>
    <col min="2306" max="2306" width="13.7109375" style="289" customWidth="1"/>
    <col min="2307" max="2307" width="42.7109375" style="289" customWidth="1"/>
    <col min="2308" max="2309" width="8.7109375" style="289" customWidth="1"/>
    <col min="2310" max="2310" width="11.140625" style="289" customWidth="1"/>
    <col min="2311" max="2311" width="11.28515625" style="289" bestFit="1" customWidth="1"/>
    <col min="2312" max="2312" width="10.140625" style="289" bestFit="1" customWidth="1"/>
    <col min="2313" max="2313" width="3.7109375" style="289" customWidth="1"/>
    <col min="2314" max="2561" width="9.140625" style="289"/>
    <col min="2562" max="2562" width="13.7109375" style="289" customWidth="1"/>
    <col min="2563" max="2563" width="42.7109375" style="289" customWidth="1"/>
    <col min="2564" max="2565" width="8.7109375" style="289" customWidth="1"/>
    <col min="2566" max="2566" width="11.140625" style="289" customWidth="1"/>
    <col min="2567" max="2567" width="11.28515625" style="289" bestFit="1" customWidth="1"/>
    <col min="2568" max="2568" width="10.140625" style="289" bestFit="1" customWidth="1"/>
    <col min="2569" max="2569" width="3.7109375" style="289" customWidth="1"/>
    <col min="2570" max="2817" width="9.140625" style="289"/>
    <col min="2818" max="2818" width="13.7109375" style="289" customWidth="1"/>
    <col min="2819" max="2819" width="42.7109375" style="289" customWidth="1"/>
    <col min="2820" max="2821" width="8.7109375" style="289" customWidth="1"/>
    <col min="2822" max="2822" width="11.140625" style="289" customWidth="1"/>
    <col min="2823" max="2823" width="11.28515625" style="289" bestFit="1" customWidth="1"/>
    <col min="2824" max="2824" width="10.140625" style="289" bestFit="1" customWidth="1"/>
    <col min="2825" max="2825" width="3.7109375" style="289" customWidth="1"/>
    <col min="2826" max="3073" width="9.140625" style="289"/>
    <col min="3074" max="3074" width="13.7109375" style="289" customWidth="1"/>
    <col min="3075" max="3075" width="42.7109375" style="289" customWidth="1"/>
    <col min="3076" max="3077" width="8.7109375" style="289" customWidth="1"/>
    <col min="3078" max="3078" width="11.140625" style="289" customWidth="1"/>
    <col min="3079" max="3079" width="11.28515625" style="289" bestFit="1" customWidth="1"/>
    <col min="3080" max="3080" width="10.140625" style="289" bestFit="1" customWidth="1"/>
    <col min="3081" max="3081" width="3.7109375" style="289" customWidth="1"/>
    <col min="3082" max="3329" width="9.140625" style="289"/>
    <col min="3330" max="3330" width="13.7109375" style="289" customWidth="1"/>
    <col min="3331" max="3331" width="42.7109375" style="289" customWidth="1"/>
    <col min="3332" max="3333" width="8.7109375" style="289" customWidth="1"/>
    <col min="3334" max="3334" width="11.140625" style="289" customWidth="1"/>
    <col min="3335" max="3335" width="11.28515625" style="289" bestFit="1" customWidth="1"/>
    <col min="3336" max="3336" width="10.140625" style="289" bestFit="1" customWidth="1"/>
    <col min="3337" max="3337" width="3.7109375" style="289" customWidth="1"/>
    <col min="3338" max="3585" width="9.140625" style="289"/>
    <col min="3586" max="3586" width="13.7109375" style="289" customWidth="1"/>
    <col min="3587" max="3587" width="42.7109375" style="289" customWidth="1"/>
    <col min="3588" max="3589" width="8.7109375" style="289" customWidth="1"/>
    <col min="3590" max="3590" width="11.140625" style="289" customWidth="1"/>
    <col min="3591" max="3591" width="11.28515625" style="289" bestFit="1" customWidth="1"/>
    <col min="3592" max="3592" width="10.140625" style="289" bestFit="1" customWidth="1"/>
    <col min="3593" max="3593" width="3.7109375" style="289" customWidth="1"/>
    <col min="3594" max="3841" width="9.140625" style="289"/>
    <col min="3842" max="3842" width="13.7109375" style="289" customWidth="1"/>
    <col min="3843" max="3843" width="42.7109375" style="289" customWidth="1"/>
    <col min="3844" max="3845" width="8.7109375" style="289" customWidth="1"/>
    <col min="3846" max="3846" width="11.140625" style="289" customWidth="1"/>
    <col min="3847" max="3847" width="11.28515625" style="289" bestFit="1" customWidth="1"/>
    <col min="3848" max="3848" width="10.140625" style="289" bestFit="1" customWidth="1"/>
    <col min="3849" max="3849" width="3.7109375" style="289" customWidth="1"/>
    <col min="3850" max="4097" width="9.140625" style="289"/>
    <col min="4098" max="4098" width="13.7109375" style="289" customWidth="1"/>
    <col min="4099" max="4099" width="42.7109375" style="289" customWidth="1"/>
    <col min="4100" max="4101" width="8.7109375" style="289" customWidth="1"/>
    <col min="4102" max="4102" width="11.140625" style="289" customWidth="1"/>
    <col min="4103" max="4103" width="11.28515625" style="289" bestFit="1" customWidth="1"/>
    <col min="4104" max="4104" width="10.140625" style="289" bestFit="1" customWidth="1"/>
    <col min="4105" max="4105" width="3.7109375" style="289" customWidth="1"/>
    <col min="4106" max="4353" width="9.140625" style="289"/>
    <col min="4354" max="4354" width="13.7109375" style="289" customWidth="1"/>
    <col min="4355" max="4355" width="42.7109375" style="289" customWidth="1"/>
    <col min="4356" max="4357" width="8.7109375" style="289" customWidth="1"/>
    <col min="4358" max="4358" width="11.140625" style="289" customWidth="1"/>
    <col min="4359" max="4359" width="11.28515625" style="289" bestFit="1" customWidth="1"/>
    <col min="4360" max="4360" width="10.140625" style="289" bestFit="1" customWidth="1"/>
    <col min="4361" max="4361" width="3.7109375" style="289" customWidth="1"/>
    <col min="4362" max="4609" width="9.140625" style="289"/>
    <col min="4610" max="4610" width="13.7109375" style="289" customWidth="1"/>
    <col min="4611" max="4611" width="42.7109375" style="289" customWidth="1"/>
    <col min="4612" max="4613" width="8.7109375" style="289" customWidth="1"/>
    <col min="4614" max="4614" width="11.140625" style="289" customWidth="1"/>
    <col min="4615" max="4615" width="11.28515625" style="289" bestFit="1" customWidth="1"/>
    <col min="4616" max="4616" width="10.140625" style="289" bestFit="1" customWidth="1"/>
    <col min="4617" max="4617" width="3.7109375" style="289" customWidth="1"/>
    <col min="4618" max="4865" width="9.140625" style="289"/>
    <col min="4866" max="4866" width="13.7109375" style="289" customWidth="1"/>
    <col min="4867" max="4867" width="42.7109375" style="289" customWidth="1"/>
    <col min="4868" max="4869" width="8.7109375" style="289" customWidth="1"/>
    <col min="4870" max="4870" width="11.140625" style="289" customWidth="1"/>
    <col min="4871" max="4871" width="11.28515625" style="289" bestFit="1" customWidth="1"/>
    <col min="4872" max="4872" width="10.140625" style="289" bestFit="1" customWidth="1"/>
    <col min="4873" max="4873" width="3.7109375" style="289" customWidth="1"/>
    <col min="4874" max="5121" width="9.140625" style="289"/>
    <col min="5122" max="5122" width="13.7109375" style="289" customWidth="1"/>
    <col min="5123" max="5123" width="42.7109375" style="289" customWidth="1"/>
    <col min="5124" max="5125" width="8.7109375" style="289" customWidth="1"/>
    <col min="5126" max="5126" width="11.140625" style="289" customWidth="1"/>
    <col min="5127" max="5127" width="11.28515625" style="289" bestFit="1" customWidth="1"/>
    <col min="5128" max="5128" width="10.140625" style="289" bestFit="1" customWidth="1"/>
    <col min="5129" max="5129" width="3.7109375" style="289" customWidth="1"/>
    <col min="5130" max="5377" width="9.140625" style="289"/>
    <col min="5378" max="5378" width="13.7109375" style="289" customWidth="1"/>
    <col min="5379" max="5379" width="42.7109375" style="289" customWidth="1"/>
    <col min="5380" max="5381" width="8.7109375" style="289" customWidth="1"/>
    <col min="5382" max="5382" width="11.140625" style="289" customWidth="1"/>
    <col min="5383" max="5383" width="11.28515625" style="289" bestFit="1" customWidth="1"/>
    <col min="5384" max="5384" width="10.140625" style="289" bestFit="1" customWidth="1"/>
    <col min="5385" max="5385" width="3.7109375" style="289" customWidth="1"/>
    <col min="5386" max="5633" width="9.140625" style="289"/>
    <col min="5634" max="5634" width="13.7109375" style="289" customWidth="1"/>
    <col min="5635" max="5635" width="42.7109375" style="289" customWidth="1"/>
    <col min="5636" max="5637" width="8.7109375" style="289" customWidth="1"/>
    <col min="5638" max="5638" width="11.140625" style="289" customWidth="1"/>
    <col min="5639" max="5639" width="11.28515625" style="289" bestFit="1" customWidth="1"/>
    <col min="5640" max="5640" width="10.140625" style="289" bestFit="1" customWidth="1"/>
    <col min="5641" max="5641" width="3.7109375" style="289" customWidth="1"/>
    <col min="5642" max="5889" width="9.140625" style="289"/>
    <col min="5890" max="5890" width="13.7109375" style="289" customWidth="1"/>
    <col min="5891" max="5891" width="42.7109375" style="289" customWidth="1"/>
    <col min="5892" max="5893" width="8.7109375" style="289" customWidth="1"/>
    <col min="5894" max="5894" width="11.140625" style="289" customWidth="1"/>
    <col min="5895" max="5895" width="11.28515625" style="289" bestFit="1" customWidth="1"/>
    <col min="5896" max="5896" width="10.140625" style="289" bestFit="1" customWidth="1"/>
    <col min="5897" max="5897" width="3.7109375" style="289" customWidth="1"/>
    <col min="5898" max="6145" width="9.140625" style="289"/>
    <col min="6146" max="6146" width="13.7109375" style="289" customWidth="1"/>
    <col min="6147" max="6147" width="42.7109375" style="289" customWidth="1"/>
    <col min="6148" max="6149" width="8.7109375" style="289" customWidth="1"/>
    <col min="6150" max="6150" width="11.140625" style="289" customWidth="1"/>
    <col min="6151" max="6151" width="11.28515625" style="289" bestFit="1" customWidth="1"/>
    <col min="6152" max="6152" width="10.140625" style="289" bestFit="1" customWidth="1"/>
    <col min="6153" max="6153" width="3.7109375" style="289" customWidth="1"/>
    <col min="6154" max="6401" width="9.140625" style="289"/>
    <col min="6402" max="6402" width="13.7109375" style="289" customWidth="1"/>
    <col min="6403" max="6403" width="42.7109375" style="289" customWidth="1"/>
    <col min="6404" max="6405" width="8.7109375" style="289" customWidth="1"/>
    <col min="6406" max="6406" width="11.140625" style="289" customWidth="1"/>
    <col min="6407" max="6407" width="11.28515625" style="289" bestFit="1" customWidth="1"/>
    <col min="6408" max="6408" width="10.140625" style="289" bestFit="1" customWidth="1"/>
    <col min="6409" max="6409" width="3.7109375" style="289" customWidth="1"/>
    <col min="6410" max="6657" width="9.140625" style="289"/>
    <col min="6658" max="6658" width="13.7109375" style="289" customWidth="1"/>
    <col min="6659" max="6659" width="42.7109375" style="289" customWidth="1"/>
    <col min="6660" max="6661" width="8.7109375" style="289" customWidth="1"/>
    <col min="6662" max="6662" width="11.140625" style="289" customWidth="1"/>
    <col min="6663" max="6663" width="11.28515625" style="289" bestFit="1" customWidth="1"/>
    <col min="6664" max="6664" width="10.140625" style="289" bestFit="1" customWidth="1"/>
    <col min="6665" max="6665" width="3.7109375" style="289" customWidth="1"/>
    <col min="6666" max="6913" width="9.140625" style="289"/>
    <col min="6914" max="6914" width="13.7109375" style="289" customWidth="1"/>
    <col min="6915" max="6915" width="42.7109375" style="289" customWidth="1"/>
    <col min="6916" max="6917" width="8.7109375" style="289" customWidth="1"/>
    <col min="6918" max="6918" width="11.140625" style="289" customWidth="1"/>
    <col min="6919" max="6919" width="11.28515625" style="289" bestFit="1" customWidth="1"/>
    <col min="6920" max="6920" width="10.140625" style="289" bestFit="1" customWidth="1"/>
    <col min="6921" max="6921" width="3.7109375" style="289" customWidth="1"/>
    <col min="6922" max="7169" width="9.140625" style="289"/>
    <col min="7170" max="7170" width="13.7109375" style="289" customWidth="1"/>
    <col min="7171" max="7171" width="42.7109375" style="289" customWidth="1"/>
    <col min="7172" max="7173" width="8.7109375" style="289" customWidth="1"/>
    <col min="7174" max="7174" width="11.140625" style="289" customWidth="1"/>
    <col min="7175" max="7175" width="11.28515625" style="289" bestFit="1" customWidth="1"/>
    <col min="7176" max="7176" width="10.140625" style="289" bestFit="1" customWidth="1"/>
    <col min="7177" max="7177" width="3.7109375" style="289" customWidth="1"/>
    <col min="7178" max="7425" width="9.140625" style="289"/>
    <col min="7426" max="7426" width="13.7109375" style="289" customWidth="1"/>
    <col min="7427" max="7427" width="42.7109375" style="289" customWidth="1"/>
    <col min="7428" max="7429" width="8.7109375" style="289" customWidth="1"/>
    <col min="7430" max="7430" width="11.140625" style="289" customWidth="1"/>
    <col min="7431" max="7431" width="11.28515625" style="289" bestFit="1" customWidth="1"/>
    <col min="7432" max="7432" width="10.140625" style="289" bestFit="1" customWidth="1"/>
    <col min="7433" max="7433" width="3.7109375" style="289" customWidth="1"/>
    <col min="7434" max="7681" width="9.140625" style="289"/>
    <col min="7682" max="7682" width="13.7109375" style="289" customWidth="1"/>
    <col min="7683" max="7683" width="42.7109375" style="289" customWidth="1"/>
    <col min="7684" max="7685" width="8.7109375" style="289" customWidth="1"/>
    <col min="7686" max="7686" width="11.140625" style="289" customWidth="1"/>
    <col min="7687" max="7687" width="11.28515625" style="289" bestFit="1" customWidth="1"/>
    <col min="7688" max="7688" width="10.140625" style="289" bestFit="1" customWidth="1"/>
    <col min="7689" max="7689" width="3.7109375" style="289" customWidth="1"/>
    <col min="7690" max="7937" width="9.140625" style="289"/>
    <col min="7938" max="7938" width="13.7109375" style="289" customWidth="1"/>
    <col min="7939" max="7939" width="42.7109375" style="289" customWidth="1"/>
    <col min="7940" max="7941" width="8.7109375" style="289" customWidth="1"/>
    <col min="7942" max="7942" width="11.140625" style="289" customWidth="1"/>
    <col min="7943" max="7943" width="11.28515625" style="289" bestFit="1" customWidth="1"/>
    <col min="7944" max="7944" width="10.140625" style="289" bestFit="1" customWidth="1"/>
    <col min="7945" max="7945" width="3.7109375" style="289" customWidth="1"/>
    <col min="7946" max="8193" width="9.140625" style="289"/>
    <col min="8194" max="8194" width="13.7109375" style="289" customWidth="1"/>
    <col min="8195" max="8195" width="42.7109375" style="289" customWidth="1"/>
    <col min="8196" max="8197" width="8.7109375" style="289" customWidth="1"/>
    <col min="8198" max="8198" width="11.140625" style="289" customWidth="1"/>
    <col min="8199" max="8199" width="11.28515625" style="289" bestFit="1" customWidth="1"/>
    <col min="8200" max="8200" width="10.140625" style="289" bestFit="1" customWidth="1"/>
    <col min="8201" max="8201" width="3.7109375" style="289" customWidth="1"/>
    <col min="8202" max="8449" width="9.140625" style="289"/>
    <col min="8450" max="8450" width="13.7109375" style="289" customWidth="1"/>
    <col min="8451" max="8451" width="42.7109375" style="289" customWidth="1"/>
    <col min="8452" max="8453" width="8.7109375" style="289" customWidth="1"/>
    <col min="8454" max="8454" width="11.140625" style="289" customWidth="1"/>
    <col min="8455" max="8455" width="11.28515625" style="289" bestFit="1" customWidth="1"/>
    <col min="8456" max="8456" width="10.140625" style="289" bestFit="1" customWidth="1"/>
    <col min="8457" max="8457" width="3.7109375" style="289" customWidth="1"/>
    <col min="8458" max="8705" width="9.140625" style="289"/>
    <col min="8706" max="8706" width="13.7109375" style="289" customWidth="1"/>
    <col min="8707" max="8707" width="42.7109375" style="289" customWidth="1"/>
    <col min="8708" max="8709" width="8.7109375" style="289" customWidth="1"/>
    <col min="8710" max="8710" width="11.140625" style="289" customWidth="1"/>
    <col min="8711" max="8711" width="11.28515625" style="289" bestFit="1" customWidth="1"/>
    <col min="8712" max="8712" width="10.140625" style="289" bestFit="1" customWidth="1"/>
    <col min="8713" max="8713" width="3.7109375" style="289" customWidth="1"/>
    <col min="8714" max="8961" width="9.140625" style="289"/>
    <col min="8962" max="8962" width="13.7109375" style="289" customWidth="1"/>
    <col min="8963" max="8963" width="42.7109375" style="289" customWidth="1"/>
    <col min="8964" max="8965" width="8.7109375" style="289" customWidth="1"/>
    <col min="8966" max="8966" width="11.140625" style="289" customWidth="1"/>
    <col min="8967" max="8967" width="11.28515625" style="289" bestFit="1" customWidth="1"/>
    <col min="8968" max="8968" width="10.140625" style="289" bestFit="1" customWidth="1"/>
    <col min="8969" max="8969" width="3.7109375" style="289" customWidth="1"/>
    <col min="8970" max="9217" width="9.140625" style="289"/>
    <col min="9218" max="9218" width="13.7109375" style="289" customWidth="1"/>
    <col min="9219" max="9219" width="42.7109375" style="289" customWidth="1"/>
    <col min="9220" max="9221" width="8.7109375" style="289" customWidth="1"/>
    <col min="9222" max="9222" width="11.140625" style="289" customWidth="1"/>
    <col min="9223" max="9223" width="11.28515625" style="289" bestFit="1" customWidth="1"/>
    <col min="9224" max="9224" width="10.140625" style="289" bestFit="1" customWidth="1"/>
    <col min="9225" max="9225" width="3.7109375" style="289" customWidth="1"/>
    <col min="9226" max="9473" width="9.140625" style="289"/>
    <col min="9474" max="9474" width="13.7109375" style="289" customWidth="1"/>
    <col min="9475" max="9475" width="42.7109375" style="289" customWidth="1"/>
    <col min="9476" max="9477" width="8.7109375" style="289" customWidth="1"/>
    <col min="9478" max="9478" width="11.140625" style="289" customWidth="1"/>
    <col min="9479" max="9479" width="11.28515625" style="289" bestFit="1" customWidth="1"/>
    <col min="9480" max="9480" width="10.140625" style="289" bestFit="1" customWidth="1"/>
    <col min="9481" max="9481" width="3.7109375" style="289" customWidth="1"/>
    <col min="9482" max="9729" width="9.140625" style="289"/>
    <col min="9730" max="9730" width="13.7109375" style="289" customWidth="1"/>
    <col min="9731" max="9731" width="42.7109375" style="289" customWidth="1"/>
    <col min="9732" max="9733" width="8.7109375" style="289" customWidth="1"/>
    <col min="9734" max="9734" width="11.140625" style="289" customWidth="1"/>
    <col min="9735" max="9735" width="11.28515625" style="289" bestFit="1" customWidth="1"/>
    <col min="9736" max="9736" width="10.140625" style="289" bestFit="1" customWidth="1"/>
    <col min="9737" max="9737" width="3.7109375" style="289" customWidth="1"/>
    <col min="9738" max="9985" width="9.140625" style="289"/>
    <col min="9986" max="9986" width="13.7109375" style="289" customWidth="1"/>
    <col min="9987" max="9987" width="42.7109375" style="289" customWidth="1"/>
    <col min="9988" max="9989" width="8.7109375" style="289" customWidth="1"/>
    <col min="9990" max="9990" width="11.140625" style="289" customWidth="1"/>
    <col min="9991" max="9991" width="11.28515625" style="289" bestFit="1" customWidth="1"/>
    <col min="9992" max="9992" width="10.140625" style="289" bestFit="1" customWidth="1"/>
    <col min="9993" max="9993" width="3.7109375" style="289" customWidth="1"/>
    <col min="9994" max="10241" width="9.140625" style="289"/>
    <col min="10242" max="10242" width="13.7109375" style="289" customWidth="1"/>
    <col min="10243" max="10243" width="42.7109375" style="289" customWidth="1"/>
    <col min="10244" max="10245" width="8.7109375" style="289" customWidth="1"/>
    <col min="10246" max="10246" width="11.140625" style="289" customWidth="1"/>
    <col min="10247" max="10247" width="11.28515625" style="289" bestFit="1" customWidth="1"/>
    <col min="10248" max="10248" width="10.140625" style="289" bestFit="1" customWidth="1"/>
    <col min="10249" max="10249" width="3.7109375" style="289" customWidth="1"/>
    <col min="10250" max="10497" width="9.140625" style="289"/>
    <col min="10498" max="10498" width="13.7109375" style="289" customWidth="1"/>
    <col min="10499" max="10499" width="42.7109375" style="289" customWidth="1"/>
    <col min="10500" max="10501" width="8.7109375" style="289" customWidth="1"/>
    <col min="10502" max="10502" width="11.140625" style="289" customWidth="1"/>
    <col min="10503" max="10503" width="11.28515625" style="289" bestFit="1" customWidth="1"/>
    <col min="10504" max="10504" width="10.140625" style="289" bestFit="1" customWidth="1"/>
    <col min="10505" max="10505" width="3.7109375" style="289" customWidth="1"/>
    <col min="10506" max="10753" width="9.140625" style="289"/>
    <col min="10754" max="10754" width="13.7109375" style="289" customWidth="1"/>
    <col min="10755" max="10755" width="42.7109375" style="289" customWidth="1"/>
    <col min="10756" max="10757" width="8.7109375" style="289" customWidth="1"/>
    <col min="10758" max="10758" width="11.140625" style="289" customWidth="1"/>
    <col min="10759" max="10759" width="11.28515625" style="289" bestFit="1" customWidth="1"/>
    <col min="10760" max="10760" width="10.140625" style="289" bestFit="1" customWidth="1"/>
    <col min="10761" max="10761" width="3.7109375" style="289" customWidth="1"/>
    <col min="10762" max="11009" width="9.140625" style="289"/>
    <col min="11010" max="11010" width="13.7109375" style="289" customWidth="1"/>
    <col min="11011" max="11011" width="42.7109375" style="289" customWidth="1"/>
    <col min="11012" max="11013" width="8.7109375" style="289" customWidth="1"/>
    <col min="11014" max="11014" width="11.140625" style="289" customWidth="1"/>
    <col min="11015" max="11015" width="11.28515625" style="289" bestFit="1" customWidth="1"/>
    <col min="11016" max="11016" width="10.140625" style="289" bestFit="1" customWidth="1"/>
    <col min="11017" max="11017" width="3.7109375" style="289" customWidth="1"/>
    <col min="11018" max="11265" width="9.140625" style="289"/>
    <col min="11266" max="11266" width="13.7109375" style="289" customWidth="1"/>
    <col min="11267" max="11267" width="42.7109375" style="289" customWidth="1"/>
    <col min="11268" max="11269" width="8.7109375" style="289" customWidth="1"/>
    <col min="11270" max="11270" width="11.140625" style="289" customWidth="1"/>
    <col min="11271" max="11271" width="11.28515625" style="289" bestFit="1" customWidth="1"/>
    <col min="11272" max="11272" width="10.140625" style="289" bestFit="1" customWidth="1"/>
    <col min="11273" max="11273" width="3.7109375" style="289" customWidth="1"/>
    <col min="11274" max="11521" width="9.140625" style="289"/>
    <col min="11522" max="11522" width="13.7109375" style="289" customWidth="1"/>
    <col min="11523" max="11523" width="42.7109375" style="289" customWidth="1"/>
    <col min="11524" max="11525" width="8.7109375" style="289" customWidth="1"/>
    <col min="11526" max="11526" width="11.140625" style="289" customWidth="1"/>
    <col min="11527" max="11527" width="11.28515625" style="289" bestFit="1" customWidth="1"/>
    <col min="11528" max="11528" width="10.140625" style="289" bestFit="1" customWidth="1"/>
    <col min="11529" max="11529" width="3.7109375" style="289" customWidth="1"/>
    <col min="11530" max="11777" width="9.140625" style="289"/>
    <col min="11778" max="11778" width="13.7109375" style="289" customWidth="1"/>
    <col min="11779" max="11779" width="42.7109375" style="289" customWidth="1"/>
    <col min="11780" max="11781" width="8.7109375" style="289" customWidth="1"/>
    <col min="11782" max="11782" width="11.140625" style="289" customWidth="1"/>
    <col min="11783" max="11783" width="11.28515625" style="289" bestFit="1" customWidth="1"/>
    <col min="11784" max="11784" width="10.140625" style="289" bestFit="1" customWidth="1"/>
    <col min="11785" max="11785" width="3.7109375" style="289" customWidth="1"/>
    <col min="11786" max="12033" width="9.140625" style="289"/>
    <col min="12034" max="12034" width="13.7109375" style="289" customWidth="1"/>
    <col min="12035" max="12035" width="42.7109375" style="289" customWidth="1"/>
    <col min="12036" max="12037" width="8.7109375" style="289" customWidth="1"/>
    <col min="12038" max="12038" width="11.140625" style="289" customWidth="1"/>
    <col min="12039" max="12039" width="11.28515625" style="289" bestFit="1" customWidth="1"/>
    <col min="12040" max="12040" width="10.140625" style="289" bestFit="1" customWidth="1"/>
    <col min="12041" max="12041" width="3.7109375" style="289" customWidth="1"/>
    <col min="12042" max="12289" width="9.140625" style="289"/>
    <col min="12290" max="12290" width="13.7109375" style="289" customWidth="1"/>
    <col min="12291" max="12291" width="42.7109375" style="289" customWidth="1"/>
    <col min="12292" max="12293" width="8.7109375" style="289" customWidth="1"/>
    <col min="12294" max="12294" width="11.140625" style="289" customWidth="1"/>
    <col min="12295" max="12295" width="11.28515625" style="289" bestFit="1" customWidth="1"/>
    <col min="12296" max="12296" width="10.140625" style="289" bestFit="1" customWidth="1"/>
    <col min="12297" max="12297" width="3.7109375" style="289" customWidth="1"/>
    <col min="12298" max="12545" width="9.140625" style="289"/>
    <col min="12546" max="12546" width="13.7109375" style="289" customWidth="1"/>
    <col min="12547" max="12547" width="42.7109375" style="289" customWidth="1"/>
    <col min="12548" max="12549" width="8.7109375" style="289" customWidth="1"/>
    <col min="12550" max="12550" width="11.140625" style="289" customWidth="1"/>
    <col min="12551" max="12551" width="11.28515625" style="289" bestFit="1" customWidth="1"/>
    <col min="12552" max="12552" width="10.140625" style="289" bestFit="1" customWidth="1"/>
    <col min="12553" max="12553" width="3.7109375" style="289" customWidth="1"/>
    <col min="12554" max="12801" width="9.140625" style="289"/>
    <col min="12802" max="12802" width="13.7109375" style="289" customWidth="1"/>
    <col min="12803" max="12803" width="42.7109375" style="289" customWidth="1"/>
    <col min="12804" max="12805" width="8.7109375" style="289" customWidth="1"/>
    <col min="12806" max="12806" width="11.140625" style="289" customWidth="1"/>
    <col min="12807" max="12807" width="11.28515625" style="289" bestFit="1" customWidth="1"/>
    <col min="12808" max="12808" width="10.140625" style="289" bestFit="1" customWidth="1"/>
    <col min="12809" max="12809" width="3.7109375" style="289" customWidth="1"/>
    <col min="12810" max="13057" width="9.140625" style="289"/>
    <col min="13058" max="13058" width="13.7109375" style="289" customWidth="1"/>
    <col min="13059" max="13059" width="42.7109375" style="289" customWidth="1"/>
    <col min="13060" max="13061" width="8.7109375" style="289" customWidth="1"/>
    <col min="13062" max="13062" width="11.140625" style="289" customWidth="1"/>
    <col min="13063" max="13063" width="11.28515625" style="289" bestFit="1" customWidth="1"/>
    <col min="13064" max="13064" width="10.140625" style="289" bestFit="1" customWidth="1"/>
    <col min="13065" max="13065" width="3.7109375" style="289" customWidth="1"/>
    <col min="13066" max="13313" width="9.140625" style="289"/>
    <col min="13314" max="13314" width="13.7109375" style="289" customWidth="1"/>
    <col min="13315" max="13315" width="42.7109375" style="289" customWidth="1"/>
    <col min="13316" max="13317" width="8.7109375" style="289" customWidth="1"/>
    <col min="13318" max="13318" width="11.140625" style="289" customWidth="1"/>
    <col min="13319" max="13319" width="11.28515625" style="289" bestFit="1" customWidth="1"/>
    <col min="13320" max="13320" width="10.140625" style="289" bestFit="1" customWidth="1"/>
    <col min="13321" max="13321" width="3.7109375" style="289" customWidth="1"/>
    <col min="13322" max="13569" width="9.140625" style="289"/>
    <col min="13570" max="13570" width="13.7109375" style="289" customWidth="1"/>
    <col min="13571" max="13571" width="42.7109375" style="289" customWidth="1"/>
    <col min="13572" max="13573" width="8.7109375" style="289" customWidth="1"/>
    <col min="13574" max="13574" width="11.140625" style="289" customWidth="1"/>
    <col min="13575" max="13575" width="11.28515625" style="289" bestFit="1" customWidth="1"/>
    <col min="13576" max="13576" width="10.140625" style="289" bestFit="1" customWidth="1"/>
    <col min="13577" max="13577" width="3.7109375" style="289" customWidth="1"/>
    <col min="13578" max="13825" width="9.140625" style="289"/>
    <col min="13826" max="13826" width="13.7109375" style="289" customWidth="1"/>
    <col min="13827" max="13827" width="42.7109375" style="289" customWidth="1"/>
    <col min="13828" max="13829" width="8.7109375" style="289" customWidth="1"/>
    <col min="13830" max="13830" width="11.140625" style="289" customWidth="1"/>
    <col min="13831" max="13831" width="11.28515625" style="289" bestFit="1" customWidth="1"/>
    <col min="13832" max="13832" width="10.140625" style="289" bestFit="1" customWidth="1"/>
    <col min="13833" max="13833" width="3.7109375" style="289" customWidth="1"/>
    <col min="13834" max="14081" width="9.140625" style="289"/>
    <col min="14082" max="14082" width="13.7109375" style="289" customWidth="1"/>
    <col min="14083" max="14083" width="42.7109375" style="289" customWidth="1"/>
    <col min="14084" max="14085" width="8.7109375" style="289" customWidth="1"/>
    <col min="14086" max="14086" width="11.140625" style="289" customWidth="1"/>
    <col min="14087" max="14087" width="11.28515625" style="289" bestFit="1" customWidth="1"/>
    <col min="14088" max="14088" width="10.140625" style="289" bestFit="1" customWidth="1"/>
    <col min="14089" max="14089" width="3.7109375" style="289" customWidth="1"/>
    <col min="14090" max="14337" width="9.140625" style="289"/>
    <col min="14338" max="14338" width="13.7109375" style="289" customWidth="1"/>
    <col min="14339" max="14339" width="42.7109375" style="289" customWidth="1"/>
    <col min="14340" max="14341" width="8.7109375" style="289" customWidth="1"/>
    <col min="14342" max="14342" width="11.140625" style="289" customWidth="1"/>
    <col min="14343" max="14343" width="11.28515625" style="289" bestFit="1" customWidth="1"/>
    <col min="14344" max="14344" width="10.140625" style="289" bestFit="1" customWidth="1"/>
    <col min="14345" max="14345" width="3.7109375" style="289" customWidth="1"/>
    <col min="14346" max="14593" width="9.140625" style="289"/>
    <col min="14594" max="14594" width="13.7109375" style="289" customWidth="1"/>
    <col min="14595" max="14595" width="42.7109375" style="289" customWidth="1"/>
    <col min="14596" max="14597" width="8.7109375" style="289" customWidth="1"/>
    <col min="14598" max="14598" width="11.140625" style="289" customWidth="1"/>
    <col min="14599" max="14599" width="11.28515625" style="289" bestFit="1" customWidth="1"/>
    <col min="14600" max="14600" width="10.140625" style="289" bestFit="1" customWidth="1"/>
    <col min="14601" max="14601" width="3.7109375" style="289" customWidth="1"/>
    <col min="14602" max="14849" width="9.140625" style="289"/>
    <col min="14850" max="14850" width="13.7109375" style="289" customWidth="1"/>
    <col min="14851" max="14851" width="42.7109375" style="289" customWidth="1"/>
    <col min="14852" max="14853" width="8.7109375" style="289" customWidth="1"/>
    <col min="14854" max="14854" width="11.140625" style="289" customWidth="1"/>
    <col min="14855" max="14855" width="11.28515625" style="289" bestFit="1" customWidth="1"/>
    <col min="14856" max="14856" width="10.140625" style="289" bestFit="1" customWidth="1"/>
    <col min="14857" max="14857" width="3.7109375" style="289" customWidth="1"/>
    <col min="14858" max="15105" width="9.140625" style="289"/>
    <col min="15106" max="15106" width="13.7109375" style="289" customWidth="1"/>
    <col min="15107" max="15107" width="42.7109375" style="289" customWidth="1"/>
    <col min="15108" max="15109" width="8.7109375" style="289" customWidth="1"/>
    <col min="15110" max="15110" width="11.140625" style="289" customWidth="1"/>
    <col min="15111" max="15111" width="11.28515625" style="289" bestFit="1" customWidth="1"/>
    <col min="15112" max="15112" width="10.140625" style="289" bestFit="1" customWidth="1"/>
    <col min="15113" max="15113" width="3.7109375" style="289" customWidth="1"/>
    <col min="15114" max="15361" width="9.140625" style="289"/>
    <col min="15362" max="15362" width="13.7109375" style="289" customWidth="1"/>
    <col min="15363" max="15363" width="42.7109375" style="289" customWidth="1"/>
    <col min="15364" max="15365" width="8.7109375" style="289" customWidth="1"/>
    <col min="15366" max="15366" width="11.140625" style="289" customWidth="1"/>
    <col min="15367" max="15367" width="11.28515625" style="289" bestFit="1" customWidth="1"/>
    <col min="15368" max="15368" width="10.140625" style="289" bestFit="1" customWidth="1"/>
    <col min="15369" max="15369" width="3.7109375" style="289" customWidth="1"/>
    <col min="15370" max="15617" width="9.140625" style="289"/>
    <col min="15618" max="15618" width="13.7109375" style="289" customWidth="1"/>
    <col min="15619" max="15619" width="42.7109375" style="289" customWidth="1"/>
    <col min="15620" max="15621" width="8.7109375" style="289" customWidth="1"/>
    <col min="15622" max="15622" width="11.140625" style="289" customWidth="1"/>
    <col min="15623" max="15623" width="11.28515625" style="289" bestFit="1" customWidth="1"/>
    <col min="15624" max="15624" width="10.140625" style="289" bestFit="1" customWidth="1"/>
    <col min="15625" max="15625" width="3.7109375" style="289" customWidth="1"/>
    <col min="15626" max="15873" width="9.140625" style="289"/>
    <col min="15874" max="15874" width="13.7109375" style="289" customWidth="1"/>
    <col min="15875" max="15875" width="42.7109375" style="289" customWidth="1"/>
    <col min="15876" max="15877" width="8.7109375" style="289" customWidth="1"/>
    <col min="15878" max="15878" width="11.140625" style="289" customWidth="1"/>
    <col min="15879" max="15879" width="11.28515625" style="289" bestFit="1" customWidth="1"/>
    <col min="15880" max="15880" width="10.140625" style="289" bestFit="1" customWidth="1"/>
    <col min="15881" max="15881" width="3.7109375" style="289" customWidth="1"/>
    <col min="15882" max="16129" width="9.140625" style="289"/>
    <col min="16130" max="16130" width="13.7109375" style="289" customWidth="1"/>
    <col min="16131" max="16131" width="42.7109375" style="289" customWidth="1"/>
    <col min="16132" max="16133" width="8.7109375" style="289" customWidth="1"/>
    <col min="16134" max="16134" width="11.140625" style="289" customWidth="1"/>
    <col min="16135" max="16135" width="11.28515625" style="289" bestFit="1" customWidth="1"/>
    <col min="16136" max="16136" width="10.140625" style="289" bestFit="1" customWidth="1"/>
    <col min="16137" max="16137" width="3.7109375" style="289" customWidth="1"/>
    <col min="16138" max="16384" width="9.140625" style="289"/>
  </cols>
  <sheetData>
    <row r="1" spans="2:12" ht="15.75" thickBot="1" x14ac:dyDescent="0.3">
      <c r="C1" s="3"/>
      <c r="D1" s="4"/>
    </row>
    <row r="2" spans="2:12" ht="15" customHeight="1" x14ac:dyDescent="0.25">
      <c r="B2" s="376" t="s">
        <v>200</v>
      </c>
      <c r="C2" s="366" t="s">
        <v>301</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87" customFormat="1" x14ac:dyDescent="0.25">
      <c r="B30" s="107"/>
      <c r="C30" s="67"/>
      <c r="D30" s="68"/>
      <c r="E30" s="139"/>
      <c r="F30" s="139"/>
      <c r="G30" s="139"/>
      <c r="H30" s="140"/>
    </row>
    <row r="31" spans="2:13" s="287" customFormat="1" x14ac:dyDescent="0.25">
      <c r="B31" s="85"/>
      <c r="C31" s="74"/>
      <c r="D31" s="108"/>
      <c r="E31" s="141"/>
      <c r="F31" s="141"/>
      <c r="G31" s="124"/>
      <c r="H31" s="125"/>
    </row>
    <row r="32" spans="2:13" s="287" customFormat="1" x14ac:dyDescent="0.25">
      <c r="B32" s="85"/>
      <c r="C32" s="74"/>
      <c r="D32" s="75"/>
      <c r="E32" s="142"/>
      <c r="F32" s="142"/>
      <c r="G32" s="124"/>
      <c r="H32" s="125"/>
    </row>
    <row r="33" spans="2:10" s="287" customFormat="1" x14ac:dyDescent="0.25">
      <c r="B33" s="85"/>
      <c r="C33" s="74"/>
      <c r="D33" s="75"/>
      <c r="E33" s="142"/>
      <c r="F33" s="142"/>
      <c r="G33" s="142"/>
      <c r="H33" s="125"/>
    </row>
    <row r="34" spans="2:10" s="287" customFormat="1" x14ac:dyDescent="0.25">
      <c r="B34" s="85"/>
      <c r="C34" s="74"/>
      <c r="D34" s="75"/>
      <c r="E34" s="142"/>
      <c r="F34" s="142"/>
      <c r="G34" s="124"/>
      <c r="H34" s="125"/>
    </row>
    <row r="35" spans="2:10" s="287"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'BSIC06.a-3C'!E47</f>
        <v>231</v>
      </c>
      <c r="F41" s="258">
        <f>'ANAS 2015'!E18</f>
        <v>0.4</v>
      </c>
      <c r="G41" s="259">
        <f t="shared" ref="G41:G45" si="0">E41/$G$15</f>
        <v>231</v>
      </c>
      <c r="H41" s="260">
        <f t="shared" ref="H41:H45" si="1">G41*F41</f>
        <v>92.4</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'BSIC06.a-3C'!E43</f>
        <v>34</v>
      </c>
      <c r="F42" s="245">
        <f>'ANAS 2015'!E20</f>
        <v>0.85</v>
      </c>
      <c r="G42" s="242">
        <f>E42/$G$15</f>
        <v>34</v>
      </c>
      <c r="H42" s="243">
        <f>G42*F42</f>
        <v>28.9</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'BSIC06.a-3C'!E48</f>
        <v>45</v>
      </c>
      <c r="F43" s="240">
        <f>'ANAS 2015'!E19</f>
        <v>0.25</v>
      </c>
      <c r="G43" s="242">
        <f>E43/$G$15</f>
        <v>45</v>
      </c>
      <c r="H43" s="243">
        <f>G43*F43</f>
        <v>11.25</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'BSIC06.a-3C'!E49</f>
        <v>2</v>
      </c>
      <c r="F44" s="240">
        <f>'ANALISI DI MERCATO'!H5</f>
        <v>37.774421333333336</v>
      </c>
      <c r="G44" s="255">
        <f t="shared" si="0"/>
        <v>2</v>
      </c>
      <c r="H44" s="256">
        <f t="shared" si="1"/>
        <v>75.548842666666673</v>
      </c>
      <c r="J44" s="45"/>
    </row>
    <row r="45" spans="2:10" ht="64.5" thickBot="1" x14ac:dyDescent="0.3">
      <c r="B45" s="225" t="str">
        <f>'ANALISI DI MERCATO'!B3</f>
        <v>BSIC-AM001</v>
      </c>
      <c r="C45" s="22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25" t="str">
        <f>'ANALISI DI MERCATO'!D3</f>
        <v>giorno</v>
      </c>
      <c r="E45" s="277"/>
      <c r="F45" s="240">
        <f>'ANALISI DI MERCATO'!H3</f>
        <v>46.830839999999995</v>
      </c>
      <c r="G45" s="255">
        <f t="shared" si="0"/>
        <v>0</v>
      </c>
      <c r="H45" s="256">
        <f t="shared" si="1"/>
        <v>0</v>
      </c>
      <c r="J45" s="45"/>
    </row>
    <row r="46" spans="2:10" ht="15.75" thickBot="1" x14ac:dyDescent="0.3">
      <c r="B46" s="105"/>
      <c r="C46" s="56" t="s">
        <v>22</v>
      </c>
      <c r="D46" s="57"/>
      <c r="E46" s="136"/>
      <c r="F46" s="136"/>
      <c r="G46" s="60" t="s">
        <v>15</v>
      </c>
      <c r="H46" s="12">
        <f>SUM(H41:H45)</f>
        <v>208.09884266666668</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208.09884266666668</v>
      </c>
    </row>
  </sheetData>
  <mergeCells count="2">
    <mergeCell ref="B2:B3"/>
    <mergeCell ref="C2:F13"/>
  </mergeCells>
  <pageMargins left="0.7" right="0.7" top="0.75" bottom="0.75" header="0.3" footer="0.3"/>
  <pageSetup paperSize="9" scale="5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56"/>
  <sheetViews>
    <sheetView view="pageBreakPreview" topLeftCell="A16" zoomScale="85" zoomScaleNormal="70" zoomScaleSheetLayoutView="85" workbookViewId="0">
      <selection activeCell="C43" sqref="C43"/>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5" customWidth="1"/>
    <col min="6" max="8" width="10.7109375" style="5" customWidth="1"/>
    <col min="9" max="9" width="3.7109375" style="289" customWidth="1"/>
    <col min="10" max="257" width="9.140625" style="289"/>
    <col min="258" max="258" width="13.7109375" style="289" customWidth="1"/>
    <col min="259" max="259" width="42.7109375" style="289" customWidth="1"/>
    <col min="260" max="261" width="8.7109375" style="289" customWidth="1"/>
    <col min="262" max="264" width="10.7109375" style="289" customWidth="1"/>
    <col min="265" max="265" width="3.7109375" style="289" customWidth="1"/>
    <col min="266" max="513" width="9.140625" style="289"/>
    <col min="514" max="514" width="13.7109375" style="289" customWidth="1"/>
    <col min="515" max="515" width="42.7109375" style="289" customWidth="1"/>
    <col min="516" max="517" width="8.7109375" style="289" customWidth="1"/>
    <col min="518" max="520" width="10.7109375" style="289" customWidth="1"/>
    <col min="521" max="521" width="3.7109375" style="289" customWidth="1"/>
    <col min="522" max="769" width="9.140625" style="289"/>
    <col min="770" max="770" width="13.7109375" style="289" customWidth="1"/>
    <col min="771" max="771" width="42.7109375" style="289" customWidth="1"/>
    <col min="772" max="773" width="8.7109375" style="289" customWidth="1"/>
    <col min="774" max="776" width="10.7109375" style="289" customWidth="1"/>
    <col min="777" max="777" width="3.7109375" style="289" customWidth="1"/>
    <col min="778" max="1025" width="9.140625" style="289"/>
    <col min="1026" max="1026" width="13.7109375" style="289" customWidth="1"/>
    <col min="1027" max="1027" width="42.7109375" style="289" customWidth="1"/>
    <col min="1028" max="1029" width="8.7109375" style="289" customWidth="1"/>
    <col min="1030" max="1032" width="10.7109375" style="289" customWidth="1"/>
    <col min="1033" max="1033" width="3.7109375" style="289" customWidth="1"/>
    <col min="1034" max="1281" width="9.140625" style="289"/>
    <col min="1282" max="1282" width="13.7109375" style="289" customWidth="1"/>
    <col min="1283" max="1283" width="42.7109375" style="289" customWidth="1"/>
    <col min="1284" max="1285" width="8.7109375" style="289" customWidth="1"/>
    <col min="1286" max="1288" width="10.7109375" style="289" customWidth="1"/>
    <col min="1289" max="1289" width="3.7109375" style="289" customWidth="1"/>
    <col min="1290" max="1537" width="9.140625" style="289"/>
    <col min="1538" max="1538" width="13.7109375" style="289" customWidth="1"/>
    <col min="1539" max="1539" width="42.7109375" style="289" customWidth="1"/>
    <col min="1540" max="1541" width="8.7109375" style="289" customWidth="1"/>
    <col min="1542" max="1544" width="10.7109375" style="289" customWidth="1"/>
    <col min="1545" max="1545" width="3.7109375" style="289" customWidth="1"/>
    <col min="1546" max="1793" width="9.140625" style="289"/>
    <col min="1794" max="1794" width="13.7109375" style="289" customWidth="1"/>
    <col min="1795" max="1795" width="42.7109375" style="289" customWidth="1"/>
    <col min="1796" max="1797" width="8.7109375" style="289" customWidth="1"/>
    <col min="1798" max="1800" width="10.7109375" style="289" customWidth="1"/>
    <col min="1801" max="1801" width="3.7109375" style="289" customWidth="1"/>
    <col min="1802" max="2049" width="9.140625" style="289"/>
    <col min="2050" max="2050" width="13.7109375" style="289" customWidth="1"/>
    <col min="2051" max="2051" width="42.7109375" style="289" customWidth="1"/>
    <col min="2052" max="2053" width="8.7109375" style="289" customWidth="1"/>
    <col min="2054" max="2056" width="10.7109375" style="289" customWidth="1"/>
    <col min="2057" max="2057" width="3.7109375" style="289" customWidth="1"/>
    <col min="2058" max="2305" width="9.140625" style="289"/>
    <col min="2306" max="2306" width="13.7109375" style="289" customWidth="1"/>
    <col min="2307" max="2307" width="42.7109375" style="289" customWidth="1"/>
    <col min="2308" max="2309" width="8.7109375" style="289" customWidth="1"/>
    <col min="2310" max="2312" width="10.7109375" style="289" customWidth="1"/>
    <col min="2313" max="2313" width="3.7109375" style="289" customWidth="1"/>
    <col min="2314" max="2561" width="9.140625" style="289"/>
    <col min="2562" max="2562" width="13.7109375" style="289" customWidth="1"/>
    <col min="2563" max="2563" width="42.7109375" style="289" customWidth="1"/>
    <col min="2564" max="2565" width="8.7109375" style="289" customWidth="1"/>
    <col min="2566" max="2568" width="10.7109375" style="289" customWidth="1"/>
    <col min="2569" max="2569" width="3.7109375" style="289" customWidth="1"/>
    <col min="2570" max="2817" width="9.140625" style="289"/>
    <col min="2818" max="2818" width="13.7109375" style="289" customWidth="1"/>
    <col min="2819" max="2819" width="42.7109375" style="289" customWidth="1"/>
    <col min="2820" max="2821" width="8.7109375" style="289" customWidth="1"/>
    <col min="2822" max="2824" width="10.7109375" style="289" customWidth="1"/>
    <col min="2825" max="2825" width="3.7109375" style="289" customWidth="1"/>
    <col min="2826" max="3073" width="9.140625" style="289"/>
    <col min="3074" max="3074" width="13.7109375" style="289" customWidth="1"/>
    <col min="3075" max="3075" width="42.7109375" style="289" customWidth="1"/>
    <col min="3076" max="3077" width="8.7109375" style="289" customWidth="1"/>
    <col min="3078" max="3080" width="10.7109375" style="289" customWidth="1"/>
    <col min="3081" max="3081" width="3.7109375" style="289" customWidth="1"/>
    <col min="3082" max="3329" width="9.140625" style="289"/>
    <col min="3330" max="3330" width="13.7109375" style="289" customWidth="1"/>
    <col min="3331" max="3331" width="42.7109375" style="289" customWidth="1"/>
    <col min="3332" max="3333" width="8.7109375" style="289" customWidth="1"/>
    <col min="3334" max="3336" width="10.7109375" style="289" customWidth="1"/>
    <col min="3337" max="3337" width="3.7109375" style="289" customWidth="1"/>
    <col min="3338" max="3585" width="9.140625" style="289"/>
    <col min="3586" max="3586" width="13.7109375" style="289" customWidth="1"/>
    <col min="3587" max="3587" width="42.7109375" style="289" customWidth="1"/>
    <col min="3588" max="3589" width="8.7109375" style="289" customWidth="1"/>
    <col min="3590" max="3592" width="10.7109375" style="289" customWidth="1"/>
    <col min="3593" max="3593" width="3.7109375" style="289" customWidth="1"/>
    <col min="3594" max="3841" width="9.140625" style="289"/>
    <col min="3842" max="3842" width="13.7109375" style="289" customWidth="1"/>
    <col min="3843" max="3843" width="42.7109375" style="289" customWidth="1"/>
    <col min="3844" max="3845" width="8.7109375" style="289" customWidth="1"/>
    <col min="3846" max="3848" width="10.7109375" style="289" customWidth="1"/>
    <col min="3849" max="3849" width="3.7109375" style="289" customWidth="1"/>
    <col min="3850" max="4097" width="9.140625" style="289"/>
    <col min="4098" max="4098" width="13.7109375" style="289" customWidth="1"/>
    <col min="4099" max="4099" width="42.7109375" style="289" customWidth="1"/>
    <col min="4100" max="4101" width="8.7109375" style="289" customWidth="1"/>
    <col min="4102" max="4104" width="10.7109375" style="289" customWidth="1"/>
    <col min="4105" max="4105" width="3.7109375" style="289" customWidth="1"/>
    <col min="4106" max="4353" width="9.140625" style="289"/>
    <col min="4354" max="4354" width="13.7109375" style="289" customWidth="1"/>
    <col min="4355" max="4355" width="42.7109375" style="289" customWidth="1"/>
    <col min="4356" max="4357" width="8.7109375" style="289" customWidth="1"/>
    <col min="4358" max="4360" width="10.7109375" style="289" customWidth="1"/>
    <col min="4361" max="4361" width="3.7109375" style="289" customWidth="1"/>
    <col min="4362" max="4609" width="9.140625" style="289"/>
    <col min="4610" max="4610" width="13.7109375" style="289" customWidth="1"/>
    <col min="4611" max="4611" width="42.7109375" style="289" customWidth="1"/>
    <col min="4612" max="4613" width="8.7109375" style="289" customWidth="1"/>
    <col min="4614" max="4616" width="10.7109375" style="289" customWidth="1"/>
    <col min="4617" max="4617" width="3.7109375" style="289" customWidth="1"/>
    <col min="4618" max="4865" width="9.140625" style="289"/>
    <col min="4866" max="4866" width="13.7109375" style="289" customWidth="1"/>
    <col min="4867" max="4867" width="42.7109375" style="289" customWidth="1"/>
    <col min="4868" max="4869" width="8.7109375" style="289" customWidth="1"/>
    <col min="4870" max="4872" width="10.7109375" style="289" customWidth="1"/>
    <col min="4873" max="4873" width="3.7109375" style="289" customWidth="1"/>
    <col min="4874" max="5121" width="9.140625" style="289"/>
    <col min="5122" max="5122" width="13.7109375" style="289" customWidth="1"/>
    <col min="5123" max="5123" width="42.7109375" style="289" customWidth="1"/>
    <col min="5124" max="5125" width="8.7109375" style="289" customWidth="1"/>
    <col min="5126" max="5128" width="10.7109375" style="289" customWidth="1"/>
    <col min="5129" max="5129" width="3.7109375" style="289" customWidth="1"/>
    <col min="5130" max="5377" width="9.140625" style="289"/>
    <col min="5378" max="5378" width="13.7109375" style="289" customWidth="1"/>
    <col min="5379" max="5379" width="42.7109375" style="289" customWidth="1"/>
    <col min="5380" max="5381" width="8.7109375" style="289" customWidth="1"/>
    <col min="5382" max="5384" width="10.7109375" style="289" customWidth="1"/>
    <col min="5385" max="5385" width="3.7109375" style="289" customWidth="1"/>
    <col min="5386" max="5633" width="9.140625" style="289"/>
    <col min="5634" max="5634" width="13.7109375" style="289" customWidth="1"/>
    <col min="5635" max="5635" width="42.7109375" style="289" customWidth="1"/>
    <col min="5636" max="5637" width="8.7109375" style="289" customWidth="1"/>
    <col min="5638" max="5640" width="10.7109375" style="289" customWidth="1"/>
    <col min="5641" max="5641" width="3.7109375" style="289" customWidth="1"/>
    <col min="5642" max="5889" width="9.140625" style="289"/>
    <col min="5890" max="5890" width="13.7109375" style="289" customWidth="1"/>
    <col min="5891" max="5891" width="42.7109375" style="289" customWidth="1"/>
    <col min="5892" max="5893" width="8.7109375" style="289" customWidth="1"/>
    <col min="5894" max="5896" width="10.7109375" style="289" customWidth="1"/>
    <col min="5897" max="5897" width="3.7109375" style="289" customWidth="1"/>
    <col min="5898" max="6145" width="9.140625" style="289"/>
    <col min="6146" max="6146" width="13.7109375" style="289" customWidth="1"/>
    <col min="6147" max="6147" width="42.7109375" style="289" customWidth="1"/>
    <col min="6148" max="6149" width="8.7109375" style="289" customWidth="1"/>
    <col min="6150" max="6152" width="10.7109375" style="289" customWidth="1"/>
    <col min="6153" max="6153" width="3.7109375" style="289" customWidth="1"/>
    <col min="6154" max="6401" width="9.140625" style="289"/>
    <col min="6402" max="6402" width="13.7109375" style="289" customWidth="1"/>
    <col min="6403" max="6403" width="42.7109375" style="289" customWidth="1"/>
    <col min="6404" max="6405" width="8.7109375" style="289" customWidth="1"/>
    <col min="6406" max="6408" width="10.7109375" style="289" customWidth="1"/>
    <col min="6409" max="6409" width="3.7109375" style="289" customWidth="1"/>
    <col min="6410" max="6657" width="9.140625" style="289"/>
    <col min="6658" max="6658" width="13.7109375" style="289" customWidth="1"/>
    <col min="6659" max="6659" width="42.7109375" style="289" customWidth="1"/>
    <col min="6660" max="6661" width="8.7109375" style="289" customWidth="1"/>
    <col min="6662" max="6664" width="10.7109375" style="289" customWidth="1"/>
    <col min="6665" max="6665" width="3.7109375" style="289" customWidth="1"/>
    <col min="6666" max="6913" width="9.140625" style="289"/>
    <col min="6914" max="6914" width="13.7109375" style="289" customWidth="1"/>
    <col min="6915" max="6915" width="42.7109375" style="289" customWidth="1"/>
    <col min="6916" max="6917" width="8.7109375" style="289" customWidth="1"/>
    <col min="6918" max="6920" width="10.7109375" style="289" customWidth="1"/>
    <col min="6921" max="6921" width="3.7109375" style="289" customWidth="1"/>
    <col min="6922" max="7169" width="9.140625" style="289"/>
    <col min="7170" max="7170" width="13.7109375" style="289" customWidth="1"/>
    <col min="7171" max="7171" width="42.7109375" style="289" customWidth="1"/>
    <col min="7172" max="7173" width="8.7109375" style="289" customWidth="1"/>
    <col min="7174" max="7176" width="10.7109375" style="289" customWidth="1"/>
    <col min="7177" max="7177" width="3.7109375" style="289" customWidth="1"/>
    <col min="7178" max="7425" width="9.140625" style="289"/>
    <col min="7426" max="7426" width="13.7109375" style="289" customWidth="1"/>
    <col min="7427" max="7427" width="42.7109375" style="289" customWidth="1"/>
    <col min="7428" max="7429" width="8.7109375" style="289" customWidth="1"/>
    <col min="7430" max="7432" width="10.7109375" style="289" customWidth="1"/>
    <col min="7433" max="7433" width="3.7109375" style="289" customWidth="1"/>
    <col min="7434" max="7681" width="9.140625" style="289"/>
    <col min="7682" max="7682" width="13.7109375" style="289" customWidth="1"/>
    <col min="7683" max="7683" width="42.7109375" style="289" customWidth="1"/>
    <col min="7684" max="7685" width="8.7109375" style="289" customWidth="1"/>
    <col min="7686" max="7688" width="10.7109375" style="289" customWidth="1"/>
    <col min="7689" max="7689" width="3.7109375" style="289" customWidth="1"/>
    <col min="7690" max="7937" width="9.140625" style="289"/>
    <col min="7938" max="7938" width="13.7109375" style="289" customWidth="1"/>
    <col min="7939" max="7939" width="42.7109375" style="289" customWidth="1"/>
    <col min="7940" max="7941" width="8.7109375" style="289" customWidth="1"/>
    <col min="7942" max="7944" width="10.7109375" style="289" customWidth="1"/>
    <col min="7945" max="7945" width="3.7109375" style="289" customWidth="1"/>
    <col min="7946" max="8193" width="9.140625" style="289"/>
    <col min="8194" max="8194" width="13.7109375" style="289" customWidth="1"/>
    <col min="8195" max="8195" width="42.7109375" style="289" customWidth="1"/>
    <col min="8196" max="8197" width="8.7109375" style="289" customWidth="1"/>
    <col min="8198" max="8200" width="10.7109375" style="289" customWidth="1"/>
    <col min="8201" max="8201" width="3.7109375" style="289" customWidth="1"/>
    <col min="8202" max="8449" width="9.140625" style="289"/>
    <col min="8450" max="8450" width="13.7109375" style="289" customWidth="1"/>
    <col min="8451" max="8451" width="42.7109375" style="289" customWidth="1"/>
    <col min="8452" max="8453" width="8.7109375" style="289" customWidth="1"/>
    <col min="8454" max="8456" width="10.7109375" style="289" customWidth="1"/>
    <col min="8457" max="8457" width="3.7109375" style="289" customWidth="1"/>
    <col min="8458" max="8705" width="9.140625" style="289"/>
    <col min="8706" max="8706" width="13.7109375" style="289" customWidth="1"/>
    <col min="8707" max="8707" width="42.7109375" style="289" customWidth="1"/>
    <col min="8708" max="8709" width="8.7109375" style="289" customWidth="1"/>
    <col min="8710" max="8712" width="10.7109375" style="289" customWidth="1"/>
    <col min="8713" max="8713" width="3.7109375" style="289" customWidth="1"/>
    <col min="8714" max="8961" width="9.140625" style="289"/>
    <col min="8962" max="8962" width="13.7109375" style="289" customWidth="1"/>
    <col min="8963" max="8963" width="42.7109375" style="289" customWidth="1"/>
    <col min="8964" max="8965" width="8.7109375" style="289" customWidth="1"/>
    <col min="8966" max="8968" width="10.7109375" style="289" customWidth="1"/>
    <col min="8969" max="8969" width="3.7109375" style="289" customWidth="1"/>
    <col min="8970" max="9217" width="9.140625" style="289"/>
    <col min="9218" max="9218" width="13.7109375" style="289" customWidth="1"/>
    <col min="9219" max="9219" width="42.7109375" style="289" customWidth="1"/>
    <col min="9220" max="9221" width="8.7109375" style="289" customWidth="1"/>
    <col min="9222" max="9224" width="10.7109375" style="289" customWidth="1"/>
    <col min="9225" max="9225" width="3.7109375" style="289" customWidth="1"/>
    <col min="9226" max="9473" width="9.140625" style="289"/>
    <col min="9474" max="9474" width="13.7109375" style="289" customWidth="1"/>
    <col min="9475" max="9475" width="42.7109375" style="289" customWidth="1"/>
    <col min="9476" max="9477" width="8.7109375" style="289" customWidth="1"/>
    <col min="9478" max="9480" width="10.7109375" style="289" customWidth="1"/>
    <col min="9481" max="9481" width="3.7109375" style="289" customWidth="1"/>
    <col min="9482" max="9729" width="9.140625" style="289"/>
    <col min="9730" max="9730" width="13.7109375" style="289" customWidth="1"/>
    <col min="9731" max="9731" width="42.7109375" style="289" customWidth="1"/>
    <col min="9732" max="9733" width="8.7109375" style="289" customWidth="1"/>
    <col min="9734" max="9736" width="10.7109375" style="289" customWidth="1"/>
    <col min="9737" max="9737" width="3.7109375" style="289" customWidth="1"/>
    <col min="9738" max="9985" width="9.140625" style="289"/>
    <col min="9986" max="9986" width="13.7109375" style="289" customWidth="1"/>
    <col min="9987" max="9987" width="42.7109375" style="289" customWidth="1"/>
    <col min="9988" max="9989" width="8.7109375" style="289" customWidth="1"/>
    <col min="9990" max="9992" width="10.7109375" style="289" customWidth="1"/>
    <col min="9993" max="9993" width="3.7109375" style="289" customWidth="1"/>
    <col min="9994" max="10241" width="9.140625" style="289"/>
    <col min="10242" max="10242" width="13.7109375" style="289" customWidth="1"/>
    <col min="10243" max="10243" width="42.7109375" style="289" customWidth="1"/>
    <col min="10244" max="10245" width="8.7109375" style="289" customWidth="1"/>
    <col min="10246" max="10248" width="10.7109375" style="289" customWidth="1"/>
    <col min="10249" max="10249" width="3.7109375" style="289" customWidth="1"/>
    <col min="10250" max="10497" width="9.140625" style="289"/>
    <col min="10498" max="10498" width="13.7109375" style="289" customWidth="1"/>
    <col min="10499" max="10499" width="42.7109375" style="289" customWidth="1"/>
    <col min="10500" max="10501" width="8.7109375" style="289" customWidth="1"/>
    <col min="10502" max="10504" width="10.7109375" style="289" customWidth="1"/>
    <col min="10505" max="10505" width="3.7109375" style="289" customWidth="1"/>
    <col min="10506" max="10753" width="9.140625" style="289"/>
    <col min="10754" max="10754" width="13.7109375" style="289" customWidth="1"/>
    <col min="10755" max="10755" width="42.7109375" style="289" customWidth="1"/>
    <col min="10756" max="10757" width="8.7109375" style="289" customWidth="1"/>
    <col min="10758" max="10760" width="10.7109375" style="289" customWidth="1"/>
    <col min="10761" max="10761" width="3.7109375" style="289" customWidth="1"/>
    <col min="10762" max="11009" width="9.140625" style="289"/>
    <col min="11010" max="11010" width="13.7109375" style="289" customWidth="1"/>
    <col min="11011" max="11011" width="42.7109375" style="289" customWidth="1"/>
    <col min="11012" max="11013" width="8.7109375" style="289" customWidth="1"/>
    <col min="11014" max="11016" width="10.7109375" style="289" customWidth="1"/>
    <col min="11017" max="11017" width="3.7109375" style="289" customWidth="1"/>
    <col min="11018" max="11265" width="9.140625" style="289"/>
    <col min="11266" max="11266" width="13.7109375" style="289" customWidth="1"/>
    <col min="11267" max="11267" width="42.7109375" style="289" customWidth="1"/>
    <col min="11268" max="11269" width="8.7109375" style="289" customWidth="1"/>
    <col min="11270" max="11272" width="10.7109375" style="289" customWidth="1"/>
    <col min="11273" max="11273" width="3.7109375" style="289" customWidth="1"/>
    <col min="11274" max="11521" width="9.140625" style="289"/>
    <col min="11522" max="11522" width="13.7109375" style="289" customWidth="1"/>
    <col min="11523" max="11523" width="42.7109375" style="289" customWidth="1"/>
    <col min="11524" max="11525" width="8.7109375" style="289" customWidth="1"/>
    <col min="11526" max="11528" width="10.7109375" style="289" customWidth="1"/>
    <col min="11529" max="11529" width="3.7109375" style="289" customWidth="1"/>
    <col min="11530" max="11777" width="9.140625" style="289"/>
    <col min="11778" max="11778" width="13.7109375" style="289" customWidth="1"/>
    <col min="11779" max="11779" width="42.7109375" style="289" customWidth="1"/>
    <col min="11780" max="11781" width="8.7109375" style="289" customWidth="1"/>
    <col min="11782" max="11784" width="10.7109375" style="289" customWidth="1"/>
    <col min="11785" max="11785" width="3.7109375" style="289" customWidth="1"/>
    <col min="11786" max="12033" width="9.140625" style="289"/>
    <col min="12034" max="12034" width="13.7109375" style="289" customWidth="1"/>
    <col min="12035" max="12035" width="42.7109375" style="289" customWidth="1"/>
    <col min="12036" max="12037" width="8.7109375" style="289" customWidth="1"/>
    <col min="12038" max="12040" width="10.7109375" style="289" customWidth="1"/>
    <col min="12041" max="12041" width="3.7109375" style="289" customWidth="1"/>
    <col min="12042" max="12289" width="9.140625" style="289"/>
    <col min="12290" max="12290" width="13.7109375" style="289" customWidth="1"/>
    <col min="12291" max="12291" width="42.7109375" style="289" customWidth="1"/>
    <col min="12292" max="12293" width="8.7109375" style="289" customWidth="1"/>
    <col min="12294" max="12296" width="10.7109375" style="289" customWidth="1"/>
    <col min="12297" max="12297" width="3.7109375" style="289" customWidth="1"/>
    <col min="12298" max="12545" width="9.140625" style="289"/>
    <col min="12546" max="12546" width="13.7109375" style="289" customWidth="1"/>
    <col min="12547" max="12547" width="42.7109375" style="289" customWidth="1"/>
    <col min="12548" max="12549" width="8.7109375" style="289" customWidth="1"/>
    <col min="12550" max="12552" width="10.7109375" style="289" customWidth="1"/>
    <col min="12553" max="12553" width="3.7109375" style="289" customWidth="1"/>
    <col min="12554" max="12801" width="9.140625" style="289"/>
    <col min="12802" max="12802" width="13.7109375" style="289" customWidth="1"/>
    <col min="12803" max="12803" width="42.7109375" style="289" customWidth="1"/>
    <col min="12804" max="12805" width="8.7109375" style="289" customWidth="1"/>
    <col min="12806" max="12808" width="10.7109375" style="289" customWidth="1"/>
    <col min="12809" max="12809" width="3.7109375" style="289" customWidth="1"/>
    <col min="12810" max="13057" width="9.140625" style="289"/>
    <col min="13058" max="13058" width="13.7109375" style="289" customWidth="1"/>
    <col min="13059" max="13059" width="42.7109375" style="289" customWidth="1"/>
    <col min="13060" max="13061" width="8.7109375" style="289" customWidth="1"/>
    <col min="13062" max="13064" width="10.7109375" style="289" customWidth="1"/>
    <col min="13065" max="13065" width="3.7109375" style="289" customWidth="1"/>
    <col min="13066" max="13313" width="9.140625" style="289"/>
    <col min="13314" max="13314" width="13.7109375" style="289" customWidth="1"/>
    <col min="13315" max="13315" width="42.7109375" style="289" customWidth="1"/>
    <col min="13316" max="13317" width="8.7109375" style="289" customWidth="1"/>
    <col min="13318" max="13320" width="10.7109375" style="289" customWidth="1"/>
    <col min="13321" max="13321" width="3.7109375" style="289" customWidth="1"/>
    <col min="13322" max="13569" width="9.140625" style="289"/>
    <col min="13570" max="13570" width="13.7109375" style="289" customWidth="1"/>
    <col min="13571" max="13571" width="42.7109375" style="289" customWidth="1"/>
    <col min="13572" max="13573" width="8.7109375" style="289" customWidth="1"/>
    <col min="13574" max="13576" width="10.7109375" style="289" customWidth="1"/>
    <col min="13577" max="13577" width="3.7109375" style="289" customWidth="1"/>
    <col min="13578" max="13825" width="9.140625" style="289"/>
    <col min="13826" max="13826" width="13.7109375" style="289" customWidth="1"/>
    <col min="13827" max="13827" width="42.7109375" style="289" customWidth="1"/>
    <col min="13828" max="13829" width="8.7109375" style="289" customWidth="1"/>
    <col min="13830" max="13832" width="10.7109375" style="289" customWidth="1"/>
    <col min="13833" max="13833" width="3.7109375" style="289" customWidth="1"/>
    <col min="13834" max="14081" width="9.140625" style="289"/>
    <col min="14082" max="14082" width="13.7109375" style="289" customWidth="1"/>
    <col min="14083" max="14083" width="42.7109375" style="289" customWidth="1"/>
    <col min="14084" max="14085" width="8.7109375" style="289" customWidth="1"/>
    <col min="14086" max="14088" width="10.7109375" style="289" customWidth="1"/>
    <col min="14089" max="14089" width="3.7109375" style="289" customWidth="1"/>
    <col min="14090" max="14337" width="9.140625" style="289"/>
    <col min="14338" max="14338" width="13.7109375" style="289" customWidth="1"/>
    <col min="14339" max="14339" width="42.7109375" style="289" customWidth="1"/>
    <col min="14340" max="14341" width="8.7109375" style="289" customWidth="1"/>
    <col min="14342" max="14344" width="10.7109375" style="289" customWidth="1"/>
    <col min="14345" max="14345" width="3.7109375" style="289" customWidth="1"/>
    <col min="14346" max="14593" width="9.140625" style="289"/>
    <col min="14594" max="14594" width="13.7109375" style="289" customWidth="1"/>
    <col min="14595" max="14595" width="42.7109375" style="289" customWidth="1"/>
    <col min="14596" max="14597" width="8.7109375" style="289" customWidth="1"/>
    <col min="14598" max="14600" width="10.7109375" style="289" customWidth="1"/>
    <col min="14601" max="14601" width="3.7109375" style="289" customWidth="1"/>
    <col min="14602" max="14849" width="9.140625" style="289"/>
    <col min="14850" max="14850" width="13.7109375" style="289" customWidth="1"/>
    <col min="14851" max="14851" width="42.7109375" style="289" customWidth="1"/>
    <col min="14852" max="14853" width="8.7109375" style="289" customWidth="1"/>
    <col min="14854" max="14856" width="10.7109375" style="289" customWidth="1"/>
    <col min="14857" max="14857" width="3.7109375" style="289" customWidth="1"/>
    <col min="14858" max="15105" width="9.140625" style="289"/>
    <col min="15106" max="15106" width="13.7109375" style="289" customWidth="1"/>
    <col min="15107" max="15107" width="42.7109375" style="289" customWidth="1"/>
    <col min="15108" max="15109" width="8.7109375" style="289" customWidth="1"/>
    <col min="15110" max="15112" width="10.7109375" style="289" customWidth="1"/>
    <col min="15113" max="15113" width="3.7109375" style="289" customWidth="1"/>
    <col min="15114" max="15361" width="9.140625" style="289"/>
    <col min="15362" max="15362" width="13.7109375" style="289" customWidth="1"/>
    <col min="15363" max="15363" width="42.7109375" style="289" customWidth="1"/>
    <col min="15364" max="15365" width="8.7109375" style="289" customWidth="1"/>
    <col min="15366" max="15368" width="10.7109375" style="289" customWidth="1"/>
    <col min="15369" max="15369" width="3.7109375" style="289" customWidth="1"/>
    <col min="15370" max="15617" width="9.140625" style="289"/>
    <col min="15618" max="15618" width="13.7109375" style="289" customWidth="1"/>
    <col min="15619" max="15619" width="42.7109375" style="289" customWidth="1"/>
    <col min="15620" max="15621" width="8.7109375" style="289" customWidth="1"/>
    <col min="15622" max="15624" width="10.7109375" style="289" customWidth="1"/>
    <col min="15625" max="15625" width="3.7109375" style="289" customWidth="1"/>
    <col min="15626" max="15873" width="9.140625" style="289"/>
    <col min="15874" max="15874" width="13.7109375" style="289" customWidth="1"/>
    <col min="15875" max="15875" width="42.7109375" style="289" customWidth="1"/>
    <col min="15876" max="15877" width="8.7109375" style="289" customWidth="1"/>
    <col min="15878" max="15880" width="10.7109375" style="289" customWidth="1"/>
    <col min="15881" max="15881" width="3.7109375" style="289" customWidth="1"/>
    <col min="15882" max="16129" width="9.140625" style="289"/>
    <col min="16130" max="16130" width="13.7109375" style="289" customWidth="1"/>
    <col min="16131" max="16131" width="42.7109375" style="289" customWidth="1"/>
    <col min="16132" max="16133" width="8.7109375" style="289" customWidth="1"/>
    <col min="16134" max="16136" width="10.7109375" style="289" customWidth="1"/>
    <col min="16137" max="16137" width="3.7109375" style="289" customWidth="1"/>
    <col min="16138" max="16384" width="9.140625" style="289"/>
  </cols>
  <sheetData>
    <row r="1" spans="2:12" ht="15.75" thickBot="1" x14ac:dyDescent="0.3">
      <c r="C1" s="3"/>
      <c r="D1" s="4"/>
    </row>
    <row r="2" spans="2:12" ht="15" customHeight="1" x14ac:dyDescent="0.25">
      <c r="B2" s="376" t="s">
        <v>201</v>
      </c>
      <c r="C2" s="366" t="s">
        <v>302</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94">
        <f>2+2+2</f>
        <v>6</v>
      </c>
      <c r="F23" s="226">
        <f>'ANAS 2015'!E24</f>
        <v>75.648979999999995</v>
      </c>
      <c r="G23" s="267">
        <f>E23/$G$15</f>
        <v>6</v>
      </c>
      <c r="H23" s="268">
        <f>G23*F23</f>
        <v>453.89387999999997</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453.89387999999997</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x14ac:dyDescent="0.25">
      <c r="B28" s="262"/>
      <c r="C28" s="263"/>
      <c r="D28" s="84"/>
      <c r="E28" s="32"/>
      <c r="F28" s="32"/>
      <c r="G28" s="32"/>
      <c r="H28" s="33"/>
    </row>
    <row r="29" spans="2:13" x14ac:dyDescent="0.25">
      <c r="B29" s="264"/>
      <c r="C29" s="228" t="s">
        <v>305</v>
      </c>
      <c r="D29" s="244"/>
      <c r="E29" s="245"/>
      <c r="F29" s="245"/>
      <c r="G29" s="245"/>
      <c r="H29" s="265"/>
    </row>
    <row r="30" spans="2:13" x14ac:dyDescent="0.25">
      <c r="B30" s="224" t="str">
        <f>'ANAS 2015'!B23</f>
        <v>CE.1.05</v>
      </c>
      <c r="C30" s="266" t="str">
        <f>'ANAS 2015'!C23</f>
        <v>Guardiania (turni 8 ore)</v>
      </c>
      <c r="D30" s="244" t="str">
        <f>'ANAS 2015'!D23</f>
        <v>h</v>
      </c>
      <c r="E30" s="245">
        <f>2*2</f>
        <v>4</v>
      </c>
      <c r="F30" s="245">
        <f>'ANAS 2015'!E23</f>
        <v>23.480270000000001</v>
      </c>
      <c r="G30" s="267">
        <f>E30/$G$15</f>
        <v>4</v>
      </c>
      <c r="H30" s="268">
        <f>G30*F30</f>
        <v>93.921080000000003</v>
      </c>
    </row>
    <row r="31" spans="2:13" x14ac:dyDescent="0.25">
      <c r="B31" s="232"/>
      <c r="C31" s="266"/>
      <c r="D31" s="239"/>
      <c r="E31" s="240"/>
      <c r="F31" s="245"/>
      <c r="G31" s="267"/>
      <c r="H31" s="268"/>
    </row>
    <row r="32" spans="2:13" x14ac:dyDescent="0.25">
      <c r="B32" s="232"/>
      <c r="C32" s="229" t="s">
        <v>308</v>
      </c>
      <c r="D32" s="239"/>
      <c r="E32" s="240"/>
      <c r="F32" s="240"/>
      <c r="G32" s="240"/>
      <c r="H32" s="268"/>
    </row>
    <row r="33" spans="2:10" x14ac:dyDescent="0.25">
      <c r="B33" s="224" t="str">
        <f>'ANAS 2015'!B23</f>
        <v>CE.1.05</v>
      </c>
      <c r="C33" s="266" t="str">
        <f>'ANAS 2015'!C23</f>
        <v>Guardiania (turni 8 ore)</v>
      </c>
      <c r="D33" s="239" t="str">
        <f>'ANAS 2015'!D23</f>
        <v>h</v>
      </c>
      <c r="E33" s="240">
        <f>4*2</f>
        <v>8</v>
      </c>
      <c r="F33" s="245">
        <f>'ANAS 2015'!E23</f>
        <v>23.480270000000001</v>
      </c>
      <c r="G33" s="267">
        <f>E33/$G$15</f>
        <v>8</v>
      </c>
      <c r="H33" s="268">
        <f>G33*F33</f>
        <v>187.84216000000001</v>
      </c>
    </row>
    <row r="34" spans="2:10" ht="15.75" thickBot="1" x14ac:dyDescent="0.3">
      <c r="B34" s="224"/>
      <c r="C34" s="266"/>
      <c r="D34" s="239"/>
      <c r="E34" s="240"/>
      <c r="F34" s="245"/>
      <c r="G34" s="267"/>
      <c r="H34" s="268"/>
    </row>
    <row r="35" spans="2:10" ht="15.75" thickBot="1" x14ac:dyDescent="0.3">
      <c r="B35" s="162"/>
      <c r="C35" s="56" t="s">
        <v>17</v>
      </c>
      <c r="D35" s="57"/>
      <c r="E35" s="58"/>
      <c r="F35" s="58"/>
      <c r="G35" s="60" t="s">
        <v>15</v>
      </c>
      <c r="H35" s="12">
        <f>SUM(H29:H34)</f>
        <v>281.76324</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735.65711999999996</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L62"/>
  <sheetViews>
    <sheetView view="pageBreakPreview" zoomScale="70" zoomScaleNormal="85" zoomScaleSheetLayoutView="70" workbookViewId="0">
      <selection activeCell="B1" sqref="B1:J61"/>
    </sheetView>
  </sheetViews>
  <sheetFormatPr defaultRowHeight="15" x14ac:dyDescent="0.25"/>
  <cols>
    <col min="1" max="1" width="3.7109375" style="289" customWidth="1"/>
    <col min="2" max="2" width="15.7109375" style="2" customWidth="1"/>
    <col min="3" max="3" width="80.7109375" style="289" customWidth="1"/>
    <col min="4" max="4" width="8.7109375" style="6" customWidth="1"/>
    <col min="5" max="5" width="8.7109375" style="5" customWidth="1"/>
    <col min="6" max="9" width="10.7109375" style="5" customWidth="1"/>
    <col min="10" max="10" width="13.140625" style="5" customWidth="1"/>
    <col min="11" max="11" width="3.7109375" style="289" customWidth="1"/>
    <col min="12" max="12" width="9.5703125" style="289" bestFit="1" customWidth="1"/>
    <col min="13" max="228" width="9.140625" style="289"/>
    <col min="229" max="229" width="13.7109375" style="289" customWidth="1"/>
    <col min="230" max="230" width="42.7109375" style="289" bestFit="1" customWidth="1"/>
    <col min="231" max="232" width="8.7109375" style="289" customWidth="1"/>
    <col min="233" max="237" width="10.7109375" style="289" customWidth="1"/>
    <col min="238" max="238" width="3.7109375" style="289" customWidth="1"/>
    <col min="239" max="239" width="9.5703125" style="289" bestFit="1" customWidth="1"/>
    <col min="240" max="484" width="9.140625" style="289"/>
    <col min="485" max="485" width="13.7109375" style="289" customWidth="1"/>
    <col min="486" max="486" width="42.7109375" style="289" bestFit="1" customWidth="1"/>
    <col min="487" max="488" width="8.7109375" style="289" customWidth="1"/>
    <col min="489" max="493" width="10.7109375" style="289" customWidth="1"/>
    <col min="494" max="494" width="3.7109375" style="289" customWidth="1"/>
    <col min="495" max="495" width="9.5703125" style="289" bestFit="1" customWidth="1"/>
    <col min="496" max="740" width="9.140625" style="289"/>
    <col min="741" max="741" width="13.7109375" style="289" customWidth="1"/>
    <col min="742" max="742" width="42.7109375" style="289" bestFit="1" customWidth="1"/>
    <col min="743" max="744" width="8.7109375" style="289" customWidth="1"/>
    <col min="745" max="749" width="10.7109375" style="289" customWidth="1"/>
    <col min="750" max="750" width="3.7109375" style="289" customWidth="1"/>
    <col min="751" max="751" width="9.5703125" style="289" bestFit="1" customWidth="1"/>
    <col min="752" max="996" width="9.140625" style="289"/>
    <col min="997" max="997" width="13.7109375" style="289" customWidth="1"/>
    <col min="998" max="998" width="42.7109375" style="289" bestFit="1" customWidth="1"/>
    <col min="999" max="1000" width="8.7109375" style="289" customWidth="1"/>
    <col min="1001" max="1005" width="10.7109375" style="289" customWidth="1"/>
    <col min="1006" max="1006" width="3.7109375" style="289" customWidth="1"/>
    <col min="1007" max="1007" width="9.5703125" style="289" bestFit="1" customWidth="1"/>
    <col min="1008" max="1252" width="9.140625" style="289"/>
    <col min="1253" max="1253" width="13.7109375" style="289" customWidth="1"/>
    <col min="1254" max="1254" width="42.7109375" style="289" bestFit="1" customWidth="1"/>
    <col min="1255" max="1256" width="8.7109375" style="289" customWidth="1"/>
    <col min="1257" max="1261" width="10.7109375" style="289" customWidth="1"/>
    <col min="1262" max="1262" width="3.7109375" style="289" customWidth="1"/>
    <col min="1263" max="1263" width="9.5703125" style="289" bestFit="1" customWidth="1"/>
    <col min="1264" max="1508" width="9.140625" style="289"/>
    <col min="1509" max="1509" width="13.7109375" style="289" customWidth="1"/>
    <col min="1510" max="1510" width="42.7109375" style="289" bestFit="1" customWidth="1"/>
    <col min="1511" max="1512" width="8.7109375" style="289" customWidth="1"/>
    <col min="1513" max="1517" width="10.7109375" style="289" customWidth="1"/>
    <col min="1518" max="1518" width="3.7109375" style="289" customWidth="1"/>
    <col min="1519" max="1519" width="9.5703125" style="289" bestFit="1" customWidth="1"/>
    <col min="1520" max="1764" width="9.140625" style="289"/>
    <col min="1765" max="1765" width="13.7109375" style="289" customWidth="1"/>
    <col min="1766" max="1766" width="42.7109375" style="289" bestFit="1" customWidth="1"/>
    <col min="1767" max="1768" width="8.7109375" style="289" customWidth="1"/>
    <col min="1769" max="1773" width="10.7109375" style="289" customWidth="1"/>
    <col min="1774" max="1774" width="3.7109375" style="289" customWidth="1"/>
    <col min="1775" max="1775" width="9.5703125" style="289" bestFit="1" customWidth="1"/>
    <col min="1776" max="2020" width="9.140625" style="289"/>
    <col min="2021" max="2021" width="13.7109375" style="289" customWidth="1"/>
    <col min="2022" max="2022" width="42.7109375" style="289" bestFit="1" customWidth="1"/>
    <col min="2023" max="2024" width="8.7109375" style="289" customWidth="1"/>
    <col min="2025" max="2029" width="10.7109375" style="289" customWidth="1"/>
    <col min="2030" max="2030" width="3.7109375" style="289" customWidth="1"/>
    <col min="2031" max="2031" width="9.5703125" style="289" bestFit="1" customWidth="1"/>
    <col min="2032" max="2276" width="9.140625" style="289"/>
    <col min="2277" max="2277" width="13.7109375" style="289" customWidth="1"/>
    <col min="2278" max="2278" width="42.7109375" style="289" bestFit="1" customWidth="1"/>
    <col min="2279" max="2280" width="8.7109375" style="289" customWidth="1"/>
    <col min="2281" max="2285" width="10.7109375" style="289" customWidth="1"/>
    <col min="2286" max="2286" width="3.7109375" style="289" customWidth="1"/>
    <col min="2287" max="2287" width="9.5703125" style="289" bestFit="1" customWidth="1"/>
    <col min="2288" max="2532" width="9.140625" style="289"/>
    <col min="2533" max="2533" width="13.7109375" style="289" customWidth="1"/>
    <col min="2534" max="2534" width="42.7109375" style="289" bestFit="1" customWidth="1"/>
    <col min="2535" max="2536" width="8.7109375" style="289" customWidth="1"/>
    <col min="2537" max="2541" width="10.7109375" style="289" customWidth="1"/>
    <col min="2542" max="2542" width="3.7109375" style="289" customWidth="1"/>
    <col min="2543" max="2543" width="9.5703125" style="289" bestFit="1" customWidth="1"/>
    <col min="2544" max="2788" width="9.140625" style="289"/>
    <col min="2789" max="2789" width="13.7109375" style="289" customWidth="1"/>
    <col min="2790" max="2790" width="42.7109375" style="289" bestFit="1" customWidth="1"/>
    <col min="2791" max="2792" width="8.7109375" style="289" customWidth="1"/>
    <col min="2793" max="2797" width="10.7109375" style="289" customWidth="1"/>
    <col min="2798" max="2798" width="3.7109375" style="289" customWidth="1"/>
    <col min="2799" max="2799" width="9.5703125" style="289" bestFit="1" customWidth="1"/>
    <col min="2800" max="3044" width="9.140625" style="289"/>
    <col min="3045" max="3045" width="13.7109375" style="289" customWidth="1"/>
    <col min="3046" max="3046" width="42.7109375" style="289" bestFit="1" customWidth="1"/>
    <col min="3047" max="3048" width="8.7109375" style="289" customWidth="1"/>
    <col min="3049" max="3053" width="10.7109375" style="289" customWidth="1"/>
    <col min="3054" max="3054" width="3.7109375" style="289" customWidth="1"/>
    <col min="3055" max="3055" width="9.5703125" style="289" bestFit="1" customWidth="1"/>
    <col min="3056" max="3300" width="9.140625" style="289"/>
    <col min="3301" max="3301" width="13.7109375" style="289" customWidth="1"/>
    <col min="3302" max="3302" width="42.7109375" style="289" bestFit="1" customWidth="1"/>
    <col min="3303" max="3304" width="8.7109375" style="289" customWidth="1"/>
    <col min="3305" max="3309" width="10.7109375" style="289" customWidth="1"/>
    <col min="3310" max="3310" width="3.7109375" style="289" customWidth="1"/>
    <col min="3311" max="3311" width="9.5703125" style="289" bestFit="1" customWidth="1"/>
    <col min="3312" max="3556" width="9.140625" style="289"/>
    <col min="3557" max="3557" width="13.7109375" style="289" customWidth="1"/>
    <col min="3558" max="3558" width="42.7109375" style="289" bestFit="1" customWidth="1"/>
    <col min="3559" max="3560" width="8.7109375" style="289" customWidth="1"/>
    <col min="3561" max="3565" width="10.7109375" style="289" customWidth="1"/>
    <col min="3566" max="3566" width="3.7109375" style="289" customWidth="1"/>
    <col min="3567" max="3567" width="9.5703125" style="289" bestFit="1" customWidth="1"/>
    <col min="3568" max="3812" width="9.140625" style="289"/>
    <col min="3813" max="3813" width="13.7109375" style="289" customWidth="1"/>
    <col min="3814" max="3814" width="42.7109375" style="289" bestFit="1" customWidth="1"/>
    <col min="3815" max="3816" width="8.7109375" style="289" customWidth="1"/>
    <col min="3817" max="3821" width="10.7109375" style="289" customWidth="1"/>
    <col min="3822" max="3822" width="3.7109375" style="289" customWidth="1"/>
    <col min="3823" max="3823" width="9.5703125" style="289" bestFit="1" customWidth="1"/>
    <col min="3824" max="4068" width="9.140625" style="289"/>
    <col min="4069" max="4069" width="13.7109375" style="289" customWidth="1"/>
    <col min="4070" max="4070" width="42.7109375" style="289" bestFit="1" customWidth="1"/>
    <col min="4071" max="4072" width="8.7109375" style="289" customWidth="1"/>
    <col min="4073" max="4077" width="10.7109375" style="289" customWidth="1"/>
    <col min="4078" max="4078" width="3.7109375" style="289" customWidth="1"/>
    <col min="4079" max="4079" width="9.5703125" style="289" bestFit="1" customWidth="1"/>
    <col min="4080" max="4324" width="9.140625" style="289"/>
    <col min="4325" max="4325" width="13.7109375" style="289" customWidth="1"/>
    <col min="4326" max="4326" width="42.7109375" style="289" bestFit="1" customWidth="1"/>
    <col min="4327" max="4328" width="8.7109375" style="289" customWidth="1"/>
    <col min="4329" max="4333" width="10.7109375" style="289" customWidth="1"/>
    <col min="4334" max="4334" width="3.7109375" style="289" customWidth="1"/>
    <col min="4335" max="4335" width="9.5703125" style="289" bestFit="1" customWidth="1"/>
    <col min="4336" max="4580" width="9.140625" style="289"/>
    <col min="4581" max="4581" width="13.7109375" style="289" customWidth="1"/>
    <col min="4582" max="4582" width="42.7109375" style="289" bestFit="1" customWidth="1"/>
    <col min="4583" max="4584" width="8.7109375" style="289" customWidth="1"/>
    <col min="4585" max="4589" width="10.7109375" style="289" customWidth="1"/>
    <col min="4590" max="4590" width="3.7109375" style="289" customWidth="1"/>
    <col min="4591" max="4591" width="9.5703125" style="289" bestFit="1" customWidth="1"/>
    <col min="4592" max="4836" width="9.140625" style="289"/>
    <col min="4837" max="4837" width="13.7109375" style="289" customWidth="1"/>
    <col min="4838" max="4838" width="42.7109375" style="289" bestFit="1" customWidth="1"/>
    <col min="4839" max="4840" width="8.7109375" style="289" customWidth="1"/>
    <col min="4841" max="4845" width="10.7109375" style="289" customWidth="1"/>
    <col min="4846" max="4846" width="3.7109375" style="289" customWidth="1"/>
    <col min="4847" max="4847" width="9.5703125" style="289" bestFit="1" customWidth="1"/>
    <col min="4848" max="5092" width="9.140625" style="289"/>
    <col min="5093" max="5093" width="13.7109375" style="289" customWidth="1"/>
    <col min="5094" max="5094" width="42.7109375" style="289" bestFit="1" customWidth="1"/>
    <col min="5095" max="5096" width="8.7109375" style="289" customWidth="1"/>
    <col min="5097" max="5101" width="10.7109375" style="289" customWidth="1"/>
    <col min="5102" max="5102" width="3.7109375" style="289" customWidth="1"/>
    <col min="5103" max="5103" width="9.5703125" style="289" bestFit="1" customWidth="1"/>
    <col min="5104" max="5348" width="9.140625" style="289"/>
    <col min="5349" max="5349" width="13.7109375" style="289" customWidth="1"/>
    <col min="5350" max="5350" width="42.7109375" style="289" bestFit="1" customWidth="1"/>
    <col min="5351" max="5352" width="8.7109375" style="289" customWidth="1"/>
    <col min="5353" max="5357" width="10.7109375" style="289" customWidth="1"/>
    <col min="5358" max="5358" width="3.7109375" style="289" customWidth="1"/>
    <col min="5359" max="5359" width="9.5703125" style="289" bestFit="1" customWidth="1"/>
    <col min="5360" max="5604" width="9.140625" style="289"/>
    <col min="5605" max="5605" width="13.7109375" style="289" customWidth="1"/>
    <col min="5606" max="5606" width="42.7109375" style="289" bestFit="1" customWidth="1"/>
    <col min="5607" max="5608" width="8.7109375" style="289" customWidth="1"/>
    <col min="5609" max="5613" width="10.7109375" style="289" customWidth="1"/>
    <col min="5614" max="5614" width="3.7109375" style="289" customWidth="1"/>
    <col min="5615" max="5615" width="9.5703125" style="289" bestFit="1" customWidth="1"/>
    <col min="5616" max="5860" width="9.140625" style="289"/>
    <col min="5861" max="5861" width="13.7109375" style="289" customWidth="1"/>
    <col min="5862" max="5862" width="42.7109375" style="289" bestFit="1" customWidth="1"/>
    <col min="5863" max="5864" width="8.7109375" style="289" customWidth="1"/>
    <col min="5865" max="5869" width="10.7109375" style="289" customWidth="1"/>
    <col min="5870" max="5870" width="3.7109375" style="289" customWidth="1"/>
    <col min="5871" max="5871" width="9.5703125" style="289" bestFit="1" customWidth="1"/>
    <col min="5872" max="6116" width="9.140625" style="289"/>
    <col min="6117" max="6117" width="13.7109375" style="289" customWidth="1"/>
    <col min="6118" max="6118" width="42.7109375" style="289" bestFit="1" customWidth="1"/>
    <col min="6119" max="6120" width="8.7109375" style="289" customWidth="1"/>
    <col min="6121" max="6125" width="10.7109375" style="289" customWidth="1"/>
    <col min="6126" max="6126" width="3.7109375" style="289" customWidth="1"/>
    <col min="6127" max="6127" width="9.5703125" style="289" bestFit="1" customWidth="1"/>
    <col min="6128" max="6372" width="9.140625" style="289"/>
    <col min="6373" max="6373" width="13.7109375" style="289" customWidth="1"/>
    <col min="6374" max="6374" width="42.7109375" style="289" bestFit="1" customWidth="1"/>
    <col min="6375" max="6376" width="8.7109375" style="289" customWidth="1"/>
    <col min="6377" max="6381" width="10.7109375" style="289" customWidth="1"/>
    <col min="6382" max="6382" width="3.7109375" style="289" customWidth="1"/>
    <col min="6383" max="6383" width="9.5703125" style="289" bestFit="1" customWidth="1"/>
    <col min="6384" max="6628" width="9.140625" style="289"/>
    <col min="6629" max="6629" width="13.7109375" style="289" customWidth="1"/>
    <col min="6630" max="6630" width="42.7109375" style="289" bestFit="1" customWidth="1"/>
    <col min="6631" max="6632" width="8.7109375" style="289" customWidth="1"/>
    <col min="6633" max="6637" width="10.7109375" style="289" customWidth="1"/>
    <col min="6638" max="6638" width="3.7109375" style="289" customWidth="1"/>
    <col min="6639" max="6639" width="9.5703125" style="289" bestFit="1" customWidth="1"/>
    <col min="6640" max="6884" width="9.140625" style="289"/>
    <col min="6885" max="6885" width="13.7109375" style="289" customWidth="1"/>
    <col min="6886" max="6886" width="42.7109375" style="289" bestFit="1" customWidth="1"/>
    <col min="6887" max="6888" width="8.7109375" style="289" customWidth="1"/>
    <col min="6889" max="6893" width="10.7109375" style="289" customWidth="1"/>
    <col min="6894" max="6894" width="3.7109375" style="289" customWidth="1"/>
    <col min="6895" max="6895" width="9.5703125" style="289" bestFit="1" customWidth="1"/>
    <col min="6896" max="7140" width="9.140625" style="289"/>
    <col min="7141" max="7141" width="13.7109375" style="289" customWidth="1"/>
    <col min="7142" max="7142" width="42.7109375" style="289" bestFit="1" customWidth="1"/>
    <col min="7143" max="7144" width="8.7109375" style="289" customWidth="1"/>
    <col min="7145" max="7149" width="10.7109375" style="289" customWidth="1"/>
    <col min="7150" max="7150" width="3.7109375" style="289" customWidth="1"/>
    <col min="7151" max="7151" width="9.5703125" style="289" bestFit="1" customWidth="1"/>
    <col min="7152" max="7396" width="9.140625" style="289"/>
    <col min="7397" max="7397" width="13.7109375" style="289" customWidth="1"/>
    <col min="7398" max="7398" width="42.7109375" style="289" bestFit="1" customWidth="1"/>
    <col min="7399" max="7400" width="8.7109375" style="289" customWidth="1"/>
    <col min="7401" max="7405" width="10.7109375" style="289" customWidth="1"/>
    <col min="7406" max="7406" width="3.7109375" style="289" customWidth="1"/>
    <col min="7407" max="7407" width="9.5703125" style="289" bestFit="1" customWidth="1"/>
    <col min="7408" max="7652" width="9.140625" style="289"/>
    <col min="7653" max="7653" width="13.7109375" style="289" customWidth="1"/>
    <col min="7654" max="7654" width="42.7109375" style="289" bestFit="1" customWidth="1"/>
    <col min="7655" max="7656" width="8.7109375" style="289" customWidth="1"/>
    <col min="7657" max="7661" width="10.7109375" style="289" customWidth="1"/>
    <col min="7662" max="7662" width="3.7109375" style="289" customWidth="1"/>
    <col min="7663" max="7663" width="9.5703125" style="289" bestFit="1" customWidth="1"/>
    <col min="7664" max="7908" width="9.140625" style="289"/>
    <col min="7909" max="7909" width="13.7109375" style="289" customWidth="1"/>
    <col min="7910" max="7910" width="42.7109375" style="289" bestFit="1" customWidth="1"/>
    <col min="7911" max="7912" width="8.7109375" style="289" customWidth="1"/>
    <col min="7913" max="7917" width="10.7109375" style="289" customWidth="1"/>
    <col min="7918" max="7918" width="3.7109375" style="289" customWidth="1"/>
    <col min="7919" max="7919" width="9.5703125" style="289" bestFit="1" customWidth="1"/>
    <col min="7920" max="8164" width="9.140625" style="289"/>
    <col min="8165" max="8165" width="13.7109375" style="289" customWidth="1"/>
    <col min="8166" max="8166" width="42.7109375" style="289" bestFit="1" customWidth="1"/>
    <col min="8167" max="8168" width="8.7109375" style="289" customWidth="1"/>
    <col min="8169" max="8173" width="10.7109375" style="289" customWidth="1"/>
    <col min="8174" max="8174" width="3.7109375" style="289" customWidth="1"/>
    <col min="8175" max="8175" width="9.5703125" style="289" bestFit="1" customWidth="1"/>
    <col min="8176" max="8420" width="9.140625" style="289"/>
    <col min="8421" max="8421" width="13.7109375" style="289" customWidth="1"/>
    <col min="8422" max="8422" width="42.7109375" style="289" bestFit="1" customWidth="1"/>
    <col min="8423" max="8424" width="8.7109375" style="289" customWidth="1"/>
    <col min="8425" max="8429" width="10.7109375" style="289" customWidth="1"/>
    <col min="8430" max="8430" width="3.7109375" style="289" customWidth="1"/>
    <col min="8431" max="8431" width="9.5703125" style="289" bestFit="1" customWidth="1"/>
    <col min="8432" max="8676" width="9.140625" style="289"/>
    <col min="8677" max="8677" width="13.7109375" style="289" customWidth="1"/>
    <col min="8678" max="8678" width="42.7109375" style="289" bestFit="1" customWidth="1"/>
    <col min="8679" max="8680" width="8.7109375" style="289" customWidth="1"/>
    <col min="8681" max="8685" width="10.7109375" style="289" customWidth="1"/>
    <col min="8686" max="8686" width="3.7109375" style="289" customWidth="1"/>
    <col min="8687" max="8687" width="9.5703125" style="289" bestFit="1" customWidth="1"/>
    <col min="8688" max="8932" width="9.140625" style="289"/>
    <col min="8933" max="8933" width="13.7109375" style="289" customWidth="1"/>
    <col min="8934" max="8934" width="42.7109375" style="289" bestFit="1" customWidth="1"/>
    <col min="8935" max="8936" width="8.7109375" style="289" customWidth="1"/>
    <col min="8937" max="8941" width="10.7109375" style="289" customWidth="1"/>
    <col min="8942" max="8942" width="3.7109375" style="289" customWidth="1"/>
    <col min="8943" max="8943" width="9.5703125" style="289" bestFit="1" customWidth="1"/>
    <col min="8944" max="9188" width="9.140625" style="289"/>
    <col min="9189" max="9189" width="13.7109375" style="289" customWidth="1"/>
    <col min="9190" max="9190" width="42.7109375" style="289" bestFit="1" customWidth="1"/>
    <col min="9191" max="9192" width="8.7109375" style="289" customWidth="1"/>
    <col min="9193" max="9197" width="10.7109375" style="289" customWidth="1"/>
    <col min="9198" max="9198" width="3.7109375" style="289" customWidth="1"/>
    <col min="9199" max="9199" width="9.5703125" style="289" bestFit="1" customWidth="1"/>
    <col min="9200" max="9444" width="9.140625" style="289"/>
    <col min="9445" max="9445" width="13.7109375" style="289" customWidth="1"/>
    <col min="9446" max="9446" width="42.7109375" style="289" bestFit="1" customWidth="1"/>
    <col min="9447" max="9448" width="8.7109375" style="289" customWidth="1"/>
    <col min="9449" max="9453" width="10.7109375" style="289" customWidth="1"/>
    <col min="9454" max="9454" width="3.7109375" style="289" customWidth="1"/>
    <col min="9455" max="9455" width="9.5703125" style="289" bestFit="1" customWidth="1"/>
    <col min="9456" max="9700" width="9.140625" style="289"/>
    <col min="9701" max="9701" width="13.7109375" style="289" customWidth="1"/>
    <col min="9702" max="9702" width="42.7109375" style="289" bestFit="1" customWidth="1"/>
    <col min="9703" max="9704" width="8.7109375" style="289" customWidth="1"/>
    <col min="9705" max="9709" width="10.7109375" style="289" customWidth="1"/>
    <col min="9710" max="9710" width="3.7109375" style="289" customWidth="1"/>
    <col min="9711" max="9711" width="9.5703125" style="289" bestFit="1" customWidth="1"/>
    <col min="9712" max="9956" width="9.140625" style="289"/>
    <col min="9957" max="9957" width="13.7109375" style="289" customWidth="1"/>
    <col min="9958" max="9958" width="42.7109375" style="289" bestFit="1" customWidth="1"/>
    <col min="9959" max="9960" width="8.7109375" style="289" customWidth="1"/>
    <col min="9961" max="9965" width="10.7109375" style="289" customWidth="1"/>
    <col min="9966" max="9966" width="3.7109375" style="289" customWidth="1"/>
    <col min="9967" max="9967" width="9.5703125" style="289" bestFit="1" customWidth="1"/>
    <col min="9968" max="10212" width="9.140625" style="289"/>
    <col min="10213" max="10213" width="13.7109375" style="289" customWidth="1"/>
    <col min="10214" max="10214" width="42.7109375" style="289" bestFit="1" customWidth="1"/>
    <col min="10215" max="10216" width="8.7109375" style="289" customWidth="1"/>
    <col min="10217" max="10221" width="10.7109375" style="289" customWidth="1"/>
    <col min="10222" max="10222" width="3.7109375" style="289" customWidth="1"/>
    <col min="10223" max="10223" width="9.5703125" style="289" bestFit="1" customWidth="1"/>
    <col min="10224" max="10468" width="9.140625" style="289"/>
    <col min="10469" max="10469" width="13.7109375" style="289" customWidth="1"/>
    <col min="10470" max="10470" width="42.7109375" style="289" bestFit="1" customWidth="1"/>
    <col min="10471" max="10472" width="8.7109375" style="289" customWidth="1"/>
    <col min="10473" max="10477" width="10.7109375" style="289" customWidth="1"/>
    <col min="10478" max="10478" width="3.7109375" style="289" customWidth="1"/>
    <col min="10479" max="10479" width="9.5703125" style="289" bestFit="1" customWidth="1"/>
    <col min="10480" max="10724" width="9.140625" style="289"/>
    <col min="10725" max="10725" width="13.7109375" style="289" customWidth="1"/>
    <col min="10726" max="10726" width="42.7109375" style="289" bestFit="1" customWidth="1"/>
    <col min="10727" max="10728" width="8.7109375" style="289" customWidth="1"/>
    <col min="10729" max="10733" width="10.7109375" style="289" customWidth="1"/>
    <col min="10734" max="10734" width="3.7109375" style="289" customWidth="1"/>
    <col min="10735" max="10735" width="9.5703125" style="289" bestFit="1" customWidth="1"/>
    <col min="10736" max="10980" width="9.140625" style="289"/>
    <col min="10981" max="10981" width="13.7109375" style="289" customWidth="1"/>
    <col min="10982" max="10982" width="42.7109375" style="289" bestFit="1" customWidth="1"/>
    <col min="10983" max="10984" width="8.7109375" style="289" customWidth="1"/>
    <col min="10985" max="10989" width="10.7109375" style="289" customWidth="1"/>
    <col min="10990" max="10990" width="3.7109375" style="289" customWidth="1"/>
    <col min="10991" max="10991" width="9.5703125" style="289" bestFit="1" customWidth="1"/>
    <col min="10992" max="11236" width="9.140625" style="289"/>
    <col min="11237" max="11237" width="13.7109375" style="289" customWidth="1"/>
    <col min="11238" max="11238" width="42.7109375" style="289" bestFit="1" customWidth="1"/>
    <col min="11239" max="11240" width="8.7109375" style="289" customWidth="1"/>
    <col min="11241" max="11245" width="10.7109375" style="289" customWidth="1"/>
    <col min="11246" max="11246" width="3.7109375" style="289" customWidth="1"/>
    <col min="11247" max="11247" width="9.5703125" style="289" bestFit="1" customWidth="1"/>
    <col min="11248" max="11492" width="9.140625" style="289"/>
    <col min="11493" max="11493" width="13.7109375" style="289" customWidth="1"/>
    <col min="11494" max="11494" width="42.7109375" style="289" bestFit="1" customWidth="1"/>
    <col min="11495" max="11496" width="8.7109375" style="289" customWidth="1"/>
    <col min="11497" max="11501" width="10.7109375" style="289" customWidth="1"/>
    <col min="11502" max="11502" width="3.7109375" style="289" customWidth="1"/>
    <col min="11503" max="11503" width="9.5703125" style="289" bestFit="1" customWidth="1"/>
    <col min="11504" max="11748" width="9.140625" style="289"/>
    <col min="11749" max="11749" width="13.7109375" style="289" customWidth="1"/>
    <col min="11750" max="11750" width="42.7109375" style="289" bestFit="1" customWidth="1"/>
    <col min="11751" max="11752" width="8.7109375" style="289" customWidth="1"/>
    <col min="11753" max="11757" width="10.7109375" style="289" customWidth="1"/>
    <col min="11758" max="11758" width="3.7109375" style="289" customWidth="1"/>
    <col min="11759" max="11759" width="9.5703125" style="289" bestFit="1" customWidth="1"/>
    <col min="11760" max="12004" width="9.140625" style="289"/>
    <col min="12005" max="12005" width="13.7109375" style="289" customWidth="1"/>
    <col min="12006" max="12006" width="42.7109375" style="289" bestFit="1" customWidth="1"/>
    <col min="12007" max="12008" width="8.7109375" style="289" customWidth="1"/>
    <col min="12009" max="12013" width="10.7109375" style="289" customWidth="1"/>
    <col min="12014" max="12014" width="3.7109375" style="289" customWidth="1"/>
    <col min="12015" max="12015" width="9.5703125" style="289" bestFit="1" customWidth="1"/>
    <col min="12016" max="12260" width="9.140625" style="289"/>
    <col min="12261" max="12261" width="13.7109375" style="289" customWidth="1"/>
    <col min="12262" max="12262" width="42.7109375" style="289" bestFit="1" customWidth="1"/>
    <col min="12263" max="12264" width="8.7109375" style="289" customWidth="1"/>
    <col min="12265" max="12269" width="10.7109375" style="289" customWidth="1"/>
    <col min="12270" max="12270" width="3.7109375" style="289" customWidth="1"/>
    <col min="12271" max="12271" width="9.5703125" style="289" bestFit="1" customWidth="1"/>
    <col min="12272" max="12516" width="9.140625" style="289"/>
    <col min="12517" max="12517" width="13.7109375" style="289" customWidth="1"/>
    <col min="12518" max="12518" width="42.7109375" style="289" bestFit="1" customWidth="1"/>
    <col min="12519" max="12520" width="8.7109375" style="289" customWidth="1"/>
    <col min="12521" max="12525" width="10.7109375" style="289" customWidth="1"/>
    <col min="12526" max="12526" width="3.7109375" style="289" customWidth="1"/>
    <col min="12527" max="12527" width="9.5703125" style="289" bestFit="1" customWidth="1"/>
    <col min="12528" max="12772" width="9.140625" style="289"/>
    <col min="12773" max="12773" width="13.7109375" style="289" customWidth="1"/>
    <col min="12774" max="12774" width="42.7109375" style="289" bestFit="1" customWidth="1"/>
    <col min="12775" max="12776" width="8.7109375" style="289" customWidth="1"/>
    <col min="12777" max="12781" width="10.7109375" style="289" customWidth="1"/>
    <col min="12782" max="12782" width="3.7109375" style="289" customWidth="1"/>
    <col min="12783" max="12783" width="9.5703125" style="289" bestFit="1" customWidth="1"/>
    <col min="12784" max="13028" width="9.140625" style="289"/>
    <col min="13029" max="13029" width="13.7109375" style="289" customWidth="1"/>
    <col min="13030" max="13030" width="42.7109375" style="289" bestFit="1" customWidth="1"/>
    <col min="13031" max="13032" width="8.7109375" style="289" customWidth="1"/>
    <col min="13033" max="13037" width="10.7109375" style="289" customWidth="1"/>
    <col min="13038" max="13038" width="3.7109375" style="289" customWidth="1"/>
    <col min="13039" max="13039" width="9.5703125" style="289" bestFit="1" customWidth="1"/>
    <col min="13040" max="13284" width="9.140625" style="289"/>
    <col min="13285" max="13285" width="13.7109375" style="289" customWidth="1"/>
    <col min="13286" max="13286" width="42.7109375" style="289" bestFit="1" customWidth="1"/>
    <col min="13287" max="13288" width="8.7109375" style="289" customWidth="1"/>
    <col min="13289" max="13293" width="10.7109375" style="289" customWidth="1"/>
    <col min="13294" max="13294" width="3.7109375" style="289" customWidth="1"/>
    <col min="13295" max="13295" width="9.5703125" style="289" bestFit="1" customWidth="1"/>
    <col min="13296" max="13540" width="9.140625" style="289"/>
    <col min="13541" max="13541" width="13.7109375" style="289" customWidth="1"/>
    <col min="13542" max="13542" width="42.7109375" style="289" bestFit="1" customWidth="1"/>
    <col min="13543" max="13544" width="8.7109375" style="289" customWidth="1"/>
    <col min="13545" max="13549" width="10.7109375" style="289" customWidth="1"/>
    <col min="13550" max="13550" width="3.7109375" style="289" customWidth="1"/>
    <col min="13551" max="13551" width="9.5703125" style="289" bestFit="1" customWidth="1"/>
    <col min="13552" max="13796" width="9.140625" style="289"/>
    <col min="13797" max="13797" width="13.7109375" style="289" customWidth="1"/>
    <col min="13798" max="13798" width="42.7109375" style="289" bestFit="1" customWidth="1"/>
    <col min="13799" max="13800" width="8.7109375" style="289" customWidth="1"/>
    <col min="13801" max="13805" width="10.7109375" style="289" customWidth="1"/>
    <col min="13806" max="13806" width="3.7109375" style="289" customWidth="1"/>
    <col min="13807" max="13807" width="9.5703125" style="289" bestFit="1" customWidth="1"/>
    <col min="13808" max="14052" width="9.140625" style="289"/>
    <col min="14053" max="14053" width="13.7109375" style="289" customWidth="1"/>
    <col min="14054" max="14054" width="42.7109375" style="289" bestFit="1" customWidth="1"/>
    <col min="14055" max="14056" width="8.7109375" style="289" customWidth="1"/>
    <col min="14057" max="14061" width="10.7109375" style="289" customWidth="1"/>
    <col min="14062" max="14062" width="3.7109375" style="289" customWidth="1"/>
    <col min="14063" max="14063" width="9.5703125" style="289" bestFit="1" customWidth="1"/>
    <col min="14064" max="14308" width="9.140625" style="289"/>
    <col min="14309" max="14309" width="13.7109375" style="289" customWidth="1"/>
    <col min="14310" max="14310" width="42.7109375" style="289" bestFit="1" customWidth="1"/>
    <col min="14311" max="14312" width="8.7109375" style="289" customWidth="1"/>
    <col min="14313" max="14317" width="10.7109375" style="289" customWidth="1"/>
    <col min="14318" max="14318" width="3.7109375" style="289" customWidth="1"/>
    <col min="14319" max="14319" width="9.5703125" style="289" bestFit="1" customWidth="1"/>
    <col min="14320" max="14564" width="9.140625" style="289"/>
    <col min="14565" max="14565" width="13.7109375" style="289" customWidth="1"/>
    <col min="14566" max="14566" width="42.7109375" style="289" bestFit="1" customWidth="1"/>
    <col min="14567" max="14568" width="8.7109375" style="289" customWidth="1"/>
    <col min="14569" max="14573" width="10.7109375" style="289" customWidth="1"/>
    <col min="14574" max="14574" width="3.7109375" style="289" customWidth="1"/>
    <col min="14575" max="14575" width="9.5703125" style="289" bestFit="1" customWidth="1"/>
    <col min="14576" max="14820" width="9.140625" style="289"/>
    <col min="14821" max="14821" width="13.7109375" style="289" customWidth="1"/>
    <col min="14822" max="14822" width="42.7109375" style="289" bestFit="1" customWidth="1"/>
    <col min="14823" max="14824" width="8.7109375" style="289" customWidth="1"/>
    <col min="14825" max="14829" width="10.7109375" style="289" customWidth="1"/>
    <col min="14830" max="14830" width="3.7109375" style="289" customWidth="1"/>
    <col min="14831" max="14831" width="9.5703125" style="289" bestFit="1" customWidth="1"/>
    <col min="14832" max="15076" width="9.140625" style="289"/>
    <col min="15077" max="15077" width="13.7109375" style="289" customWidth="1"/>
    <col min="15078" max="15078" width="42.7109375" style="289" bestFit="1" customWidth="1"/>
    <col min="15079" max="15080" width="8.7109375" style="289" customWidth="1"/>
    <col min="15081" max="15085" width="10.7109375" style="289" customWidth="1"/>
    <col min="15086" max="15086" width="3.7109375" style="289" customWidth="1"/>
    <col min="15087" max="15087" width="9.5703125" style="289" bestFit="1" customWidth="1"/>
    <col min="15088" max="15332" width="9.140625" style="289"/>
    <col min="15333" max="15333" width="13.7109375" style="289" customWidth="1"/>
    <col min="15334" max="15334" width="42.7109375" style="289" bestFit="1" customWidth="1"/>
    <col min="15335" max="15336" width="8.7109375" style="289" customWidth="1"/>
    <col min="15337" max="15341" width="10.7109375" style="289" customWidth="1"/>
    <col min="15342" max="15342" width="3.7109375" style="289" customWidth="1"/>
    <col min="15343" max="15343" width="9.5703125" style="289" bestFit="1" customWidth="1"/>
    <col min="15344" max="15588" width="9.140625" style="289"/>
    <col min="15589" max="15589" width="13.7109375" style="289" customWidth="1"/>
    <col min="15590" max="15590" width="42.7109375" style="289" bestFit="1" customWidth="1"/>
    <col min="15591" max="15592" width="8.7109375" style="289" customWidth="1"/>
    <col min="15593" max="15597" width="10.7109375" style="289" customWidth="1"/>
    <col min="15598" max="15598" width="3.7109375" style="289" customWidth="1"/>
    <col min="15599" max="15599" width="9.5703125" style="289" bestFit="1" customWidth="1"/>
    <col min="15600" max="15844" width="9.140625" style="289"/>
    <col min="15845" max="15845" width="13.7109375" style="289" customWidth="1"/>
    <col min="15846" max="15846" width="42.7109375" style="289" bestFit="1" customWidth="1"/>
    <col min="15847" max="15848" width="8.7109375" style="289" customWidth="1"/>
    <col min="15849" max="15853" width="10.7109375" style="289" customWidth="1"/>
    <col min="15854" max="15854" width="3.7109375" style="289" customWidth="1"/>
    <col min="15855" max="15855" width="9.5703125" style="289" bestFit="1" customWidth="1"/>
    <col min="15856" max="16100" width="9.140625" style="289"/>
    <col min="16101" max="16101" width="13.7109375" style="289" customWidth="1"/>
    <col min="16102" max="16102" width="42.7109375" style="289" bestFit="1" customWidth="1"/>
    <col min="16103" max="16104" width="8.7109375" style="289" customWidth="1"/>
    <col min="16105" max="16109" width="10.7109375" style="289" customWidth="1"/>
    <col min="16110" max="16110" width="3.7109375" style="289" customWidth="1"/>
    <col min="16111" max="16111" width="9.5703125" style="289" bestFit="1" customWidth="1"/>
    <col min="16112" max="16384" width="9.140625" style="289"/>
  </cols>
  <sheetData>
    <row r="1" spans="2:12" ht="15.75" thickBot="1" x14ac:dyDescent="0.3">
      <c r="C1" s="3"/>
      <c r="D1" s="4"/>
    </row>
    <row r="2" spans="2:12" x14ac:dyDescent="0.25">
      <c r="B2" s="364" t="s">
        <v>203</v>
      </c>
      <c r="C2" s="366" t="s">
        <v>312</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ht="44.25" customHeight="1"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2" ht="15.75" thickBot="1" x14ac:dyDescent="0.3">
      <c r="C17" s="8"/>
      <c r="H17" s="11"/>
      <c r="I17" s="12"/>
    </row>
    <row r="18" spans="2:12" ht="15.75" thickBot="1" x14ac:dyDescent="0.3"/>
    <row r="19" spans="2:12" s="18" customFormat="1" ht="12.75" x14ac:dyDescent="0.2">
      <c r="B19" s="13" t="s">
        <v>2</v>
      </c>
      <c r="C19" s="14" t="s">
        <v>3</v>
      </c>
      <c r="D19" s="14" t="s">
        <v>4</v>
      </c>
      <c r="E19" s="15" t="s">
        <v>5</v>
      </c>
      <c r="F19" s="16" t="s">
        <v>6</v>
      </c>
      <c r="G19" s="16" t="s">
        <v>6</v>
      </c>
      <c r="H19" s="17" t="s">
        <v>6</v>
      </c>
      <c r="I19" s="15" t="s">
        <v>7</v>
      </c>
      <c r="J19" s="15" t="s">
        <v>8</v>
      </c>
    </row>
    <row r="20" spans="2:12" s="18" customFormat="1" ht="33" thickBot="1" x14ac:dyDescent="0.25">
      <c r="B20" s="19" t="s">
        <v>9</v>
      </c>
      <c r="C20" s="20"/>
      <c r="D20" s="20"/>
      <c r="E20" s="21"/>
      <c r="F20" s="22" t="s">
        <v>10</v>
      </c>
      <c r="G20" s="22" t="s">
        <v>11</v>
      </c>
      <c r="H20" s="23" t="s">
        <v>12</v>
      </c>
      <c r="I20" s="21"/>
      <c r="J20" s="21"/>
    </row>
    <row r="21" spans="2:12" s="18" customFormat="1" ht="13.5" thickBot="1" x14ac:dyDescent="0.25">
      <c r="B21" s="24"/>
      <c r="C21" s="25" t="s">
        <v>13</v>
      </c>
      <c r="D21" s="26"/>
      <c r="E21" s="27"/>
      <c r="F21" s="28"/>
      <c r="G21" s="28"/>
      <c r="H21" s="27"/>
      <c r="I21" s="27"/>
      <c r="J21" s="29"/>
    </row>
    <row r="22" spans="2:12" s="119" customFormat="1" x14ac:dyDescent="0.25">
      <c r="B22" s="30"/>
      <c r="C22" s="114"/>
      <c r="D22" s="115"/>
      <c r="E22" s="116"/>
      <c r="F22" s="31"/>
      <c r="G22" s="31"/>
      <c r="H22" s="116"/>
      <c r="I22" s="32"/>
      <c r="J22" s="33"/>
    </row>
    <row r="23" spans="2:12" s="126" customFormat="1" x14ac:dyDescent="0.25">
      <c r="B23" s="34"/>
      <c r="C23" s="121"/>
      <c r="D23" s="35"/>
      <c r="E23" s="123"/>
      <c r="F23" s="36"/>
      <c r="G23" s="36"/>
      <c r="H23" s="123"/>
      <c r="I23" s="37"/>
      <c r="J23" s="38"/>
      <c r="L23" s="39"/>
    </row>
    <row r="24" spans="2:12" x14ac:dyDescent="0.25">
      <c r="B24" s="34"/>
      <c r="C24" s="128"/>
      <c r="D24" s="41"/>
      <c r="E24" s="130"/>
      <c r="F24" s="42"/>
      <c r="G24" s="42"/>
      <c r="H24" s="130"/>
      <c r="I24" s="43"/>
      <c r="J24" s="44"/>
      <c r="L24" s="45"/>
    </row>
    <row r="25" spans="2:12" x14ac:dyDescent="0.25">
      <c r="B25" s="34"/>
      <c r="C25" s="46"/>
      <c r="D25" s="41"/>
      <c r="E25" s="47"/>
      <c r="F25" s="48"/>
      <c r="G25" s="48"/>
      <c r="H25" s="47"/>
      <c r="I25" s="43"/>
      <c r="J25" s="44"/>
      <c r="L25" s="45"/>
    </row>
    <row r="26" spans="2:12" ht="15.75" thickBot="1" x14ac:dyDescent="0.3">
      <c r="B26" s="49"/>
      <c r="C26" s="50"/>
      <c r="D26" s="51"/>
      <c r="E26" s="52"/>
      <c r="F26" s="53"/>
      <c r="G26" s="53"/>
      <c r="H26" s="52"/>
      <c r="I26" s="52"/>
      <c r="J26" s="54"/>
    </row>
    <row r="27" spans="2:12" ht="15.75" thickBot="1" x14ac:dyDescent="0.3">
      <c r="B27" s="55"/>
      <c r="C27" s="56" t="s">
        <v>14</v>
      </c>
      <c r="D27" s="57"/>
      <c r="E27" s="58"/>
      <c r="F27" s="59"/>
      <c r="G27" s="59"/>
      <c r="H27" s="58"/>
      <c r="I27" s="60" t="s">
        <v>15</v>
      </c>
      <c r="J27" s="12">
        <f>SUM(J22:J26)</f>
        <v>0</v>
      </c>
    </row>
    <row r="28" spans="2:12" ht="15.75" thickBot="1" x14ac:dyDescent="0.3">
      <c r="B28" s="55"/>
      <c r="C28" s="50"/>
      <c r="D28" s="61"/>
      <c r="E28" s="62"/>
      <c r="F28" s="63"/>
      <c r="G28" s="63"/>
      <c r="H28" s="62"/>
      <c r="I28" s="62"/>
      <c r="J28" s="64"/>
    </row>
    <row r="29" spans="2:12" ht="15.75" thickBot="1" x14ac:dyDescent="0.3">
      <c r="B29" s="65"/>
      <c r="C29" s="25" t="s">
        <v>16</v>
      </c>
      <c r="D29" s="61"/>
      <c r="E29" s="62"/>
      <c r="F29" s="63"/>
      <c r="G29" s="63"/>
      <c r="H29" s="62"/>
      <c r="I29" s="62"/>
      <c r="J29" s="64"/>
    </row>
    <row r="30" spans="2:12" s="295" customFormat="1" x14ac:dyDescent="0.25">
      <c r="B30" s="66"/>
      <c r="C30" s="67"/>
      <c r="D30" s="68"/>
      <c r="E30" s="69"/>
      <c r="F30" s="70"/>
      <c r="G30" s="70"/>
      <c r="H30" s="69"/>
      <c r="I30" s="69"/>
      <c r="J30" s="71"/>
    </row>
    <row r="31" spans="2:12" s="295" customFormat="1" x14ac:dyDescent="0.25">
      <c r="B31" s="73"/>
      <c r="C31" s="74"/>
      <c r="D31" s="75"/>
      <c r="E31" s="76"/>
      <c r="F31" s="77"/>
      <c r="G31" s="77"/>
      <c r="H31" s="76"/>
      <c r="I31" s="37"/>
      <c r="J31" s="38"/>
    </row>
    <row r="32" spans="2:12" s="295" customFormat="1" x14ac:dyDescent="0.25">
      <c r="B32" s="73"/>
      <c r="C32" s="74"/>
      <c r="D32" s="75"/>
      <c r="E32" s="76"/>
      <c r="F32" s="77"/>
      <c r="G32" s="77"/>
      <c r="H32" s="76"/>
      <c r="I32" s="37"/>
      <c r="J32" s="38"/>
    </row>
    <row r="33" spans="2:12" s="295" customFormat="1" x14ac:dyDescent="0.25">
      <c r="B33" s="73"/>
      <c r="C33" s="74"/>
      <c r="D33" s="75"/>
      <c r="E33" s="76"/>
      <c r="F33" s="77"/>
      <c r="G33" s="77"/>
      <c r="H33" s="76"/>
      <c r="I33" s="76"/>
      <c r="J33" s="38"/>
    </row>
    <row r="34" spans="2:12" s="295" customFormat="1" x14ac:dyDescent="0.25">
      <c r="B34" s="73"/>
      <c r="C34" s="74"/>
      <c r="D34" s="75"/>
      <c r="E34" s="76"/>
      <c r="F34" s="77"/>
      <c r="G34" s="77"/>
      <c r="H34" s="76"/>
      <c r="I34" s="37"/>
      <c r="J34" s="38"/>
    </row>
    <row r="35" spans="2:12" s="295" customFormat="1" x14ac:dyDescent="0.25">
      <c r="B35" s="73"/>
      <c r="C35" s="74"/>
      <c r="D35" s="75"/>
      <c r="E35" s="76"/>
      <c r="F35" s="77"/>
      <c r="G35" s="77"/>
      <c r="H35" s="76"/>
      <c r="I35" s="37"/>
      <c r="J35" s="38"/>
    </row>
    <row r="36" spans="2:12" x14ac:dyDescent="0.25">
      <c r="B36" s="34"/>
      <c r="C36" s="46"/>
      <c r="D36" s="78"/>
      <c r="E36" s="47"/>
      <c r="F36" s="48"/>
      <c r="G36" s="48"/>
      <c r="H36" s="47"/>
      <c r="I36" s="47"/>
      <c r="J36" s="44"/>
    </row>
    <row r="37" spans="2:12" ht="15.75" thickBot="1" x14ac:dyDescent="0.3">
      <c r="B37" s="49"/>
      <c r="C37" s="50"/>
      <c r="D37" s="79"/>
      <c r="E37" s="80"/>
      <c r="F37" s="81"/>
      <c r="G37" s="81"/>
      <c r="H37" s="80"/>
      <c r="I37" s="43"/>
      <c r="J37" s="82"/>
      <c r="L37" s="45"/>
    </row>
    <row r="38" spans="2:12" ht="15.75" thickBot="1" x14ac:dyDescent="0.3">
      <c r="B38" s="55"/>
      <c r="C38" s="56" t="s">
        <v>17</v>
      </c>
      <c r="D38" s="57"/>
      <c r="E38" s="58"/>
      <c r="F38" s="59"/>
      <c r="G38" s="59"/>
      <c r="H38" s="58"/>
      <c r="I38" s="60" t="s">
        <v>15</v>
      </c>
      <c r="J38" s="12">
        <f>SUM(J30:J37)</f>
        <v>0</v>
      </c>
    </row>
    <row r="39" spans="2:12" ht="15.75" thickBot="1" x14ac:dyDescent="0.3">
      <c r="B39" s="55"/>
      <c r="C39" s="50"/>
      <c r="D39" s="61"/>
      <c r="E39" s="62"/>
      <c r="F39" s="63"/>
      <c r="G39" s="63"/>
      <c r="H39" s="62"/>
      <c r="I39" s="62"/>
      <c r="J39" s="64"/>
    </row>
    <row r="40" spans="2:12" ht="15.75" thickBot="1" x14ac:dyDescent="0.3">
      <c r="B40" s="65"/>
      <c r="C40" s="25" t="s">
        <v>18</v>
      </c>
      <c r="D40" s="61"/>
      <c r="E40" s="62"/>
      <c r="F40" s="63"/>
      <c r="G40" s="63"/>
      <c r="H40" s="62"/>
      <c r="I40" s="62"/>
      <c r="J40" s="64"/>
    </row>
    <row r="41" spans="2:12"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5</v>
      </c>
      <c r="F41" s="236">
        <f>'ANAS 2015'!E3</f>
        <v>42.68</v>
      </c>
      <c r="G41" s="236">
        <v>9.0500000000000007</v>
      </c>
      <c r="H41" s="235">
        <f>F41-G41+G41/4</f>
        <v>35.892499999999998</v>
      </c>
      <c r="I41" s="237">
        <f t="shared" ref="I41:I53" si="0">E41/$I$15</f>
        <v>5</v>
      </c>
      <c r="J41" s="238">
        <f t="shared" ref="J41:J53" si="1">I41*H41</f>
        <v>179.46249999999998</v>
      </c>
      <c r="L41" s="45"/>
    </row>
    <row r="42" spans="2:12" ht="216.75" customHeight="1"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0.42*4</f>
        <v>1.68</v>
      </c>
      <c r="F42" s="241">
        <f>'ANAS 2015'!E9</f>
        <v>71.98</v>
      </c>
      <c r="G42" s="241">
        <f>'ANAS 2015'!E10</f>
        <v>15.26</v>
      </c>
      <c r="H42" s="240">
        <f>F42-G42+G42/4</f>
        <v>60.535000000000004</v>
      </c>
      <c r="I42" s="242">
        <f t="shared" si="0"/>
        <v>1.68</v>
      </c>
      <c r="J42" s="243">
        <f t="shared" si="1"/>
        <v>101.69880000000001</v>
      </c>
      <c r="L42" s="45"/>
    </row>
    <row r="43" spans="2:12"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85">
        <f>E41+17+E44+E52</f>
        <v>75</v>
      </c>
      <c r="F43" s="246" t="s">
        <v>20</v>
      </c>
      <c r="G43" s="246" t="s">
        <v>20</v>
      </c>
      <c r="H43" s="245">
        <f>'ANAS 2015'!E20</f>
        <v>0.85</v>
      </c>
      <c r="I43" s="242">
        <f t="shared" si="0"/>
        <v>75</v>
      </c>
      <c r="J43" s="243">
        <f t="shared" si="1"/>
        <v>63.75</v>
      </c>
      <c r="L43" s="45"/>
    </row>
    <row r="44" spans="2:12"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f>(4*4+5)+31</f>
        <v>52</v>
      </c>
      <c r="F44" s="241">
        <f>'ANAS 2015'!E5</f>
        <v>43.06</v>
      </c>
      <c r="G44" s="241">
        <f>'ANAS 2015'!E6</f>
        <v>9.1300000000000008</v>
      </c>
      <c r="H44" s="240">
        <f>F44-G44+G44/4</f>
        <v>36.212499999999999</v>
      </c>
      <c r="I44" s="242">
        <f t="shared" si="0"/>
        <v>52</v>
      </c>
      <c r="J44" s="243">
        <f t="shared" si="1"/>
        <v>1883.05</v>
      </c>
      <c r="L44" s="45"/>
    </row>
    <row r="45" spans="2:12" ht="216.75" customHeight="1"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1.215*17</f>
        <v>20.655000000000001</v>
      </c>
      <c r="F45" s="241">
        <f>'ANAS 2015'!E11</f>
        <v>73.5</v>
      </c>
      <c r="G45" s="241">
        <f>'ANAS 2015'!E12</f>
        <v>15.59</v>
      </c>
      <c r="H45" s="240">
        <f>F45-G45+G45/4</f>
        <v>61.807499999999997</v>
      </c>
      <c r="I45" s="242">
        <f t="shared" si="0"/>
        <v>20.655000000000001</v>
      </c>
      <c r="J45" s="243">
        <f t="shared" si="1"/>
        <v>1276.6339125</v>
      </c>
      <c r="L45" s="45"/>
    </row>
    <row r="46" spans="2:12"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0.315*13</f>
        <v>4.0949999999999998</v>
      </c>
      <c r="F46" s="241">
        <f>'ANAS 2015'!E9</f>
        <v>71.98</v>
      </c>
      <c r="G46" s="241">
        <f>'ANAS 2015'!E10</f>
        <v>15.26</v>
      </c>
      <c r="H46" s="240">
        <f>F46-G46+G46/4</f>
        <v>60.535000000000004</v>
      </c>
      <c r="I46" s="242">
        <f t="shared" si="0"/>
        <v>4.0949999999999998</v>
      </c>
      <c r="J46" s="243">
        <f t="shared" si="1"/>
        <v>247.89082500000001</v>
      </c>
      <c r="L46" s="45"/>
    </row>
    <row r="47" spans="2:12" ht="204" x14ac:dyDescent="0.25">
      <c r="B47" s="224" t="str">
        <f>'ANAS 2015'!B10</f>
        <v xml:space="preserve">SIC.04.02.010.2.b </v>
      </c>
      <c r="C47"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7" s="239" t="str">
        <f>'ANAS 2015'!D10</f>
        <v>mq</v>
      </c>
      <c r="E47" s="240">
        <f>0.81*4</f>
        <v>3.24</v>
      </c>
      <c r="F47" s="241">
        <f>'ANAS 2015'!E10</f>
        <v>15.26</v>
      </c>
      <c r="G47" s="241">
        <f>'ANAS 2015'!E11</f>
        <v>73.5</v>
      </c>
      <c r="H47" s="240">
        <f>F47-G47+G47/4</f>
        <v>-39.865000000000002</v>
      </c>
      <c r="I47" s="242">
        <f t="shared" ref="I47" si="2">E47/$I$15</f>
        <v>3.24</v>
      </c>
      <c r="J47" s="243">
        <f t="shared" ref="J47" si="3">I47*H47</f>
        <v>-129.16260000000003</v>
      </c>
      <c r="L47" s="45"/>
    </row>
    <row r="48" spans="2:12" ht="165.75" x14ac:dyDescent="0.25">
      <c r="B48" s="224" t="str">
        <f>'ANAS 2015'!B18</f>
        <v xml:space="preserve">SIC.04.03.005 </v>
      </c>
      <c r="C48"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239" t="str">
        <f>'ANAS 2015'!D18</f>
        <v xml:space="preserve">cad </v>
      </c>
      <c r="E48" s="281">
        <f>CEILING((108+36+60+120+96+60+36+108+36+120+120+36+40*3+(36+48+120)*2+2000*2+(60+36+48+60+36)*2+40*2+36*2+108)/12,1)</f>
        <v>517</v>
      </c>
      <c r="F48" s="290" t="s">
        <v>20</v>
      </c>
      <c r="G48" s="246" t="s">
        <v>20</v>
      </c>
      <c r="H48" s="240">
        <f>'ANAS 2015'!E18</f>
        <v>0.4</v>
      </c>
      <c r="I48" s="242">
        <f t="shared" si="0"/>
        <v>517</v>
      </c>
      <c r="J48" s="243">
        <f t="shared" si="1"/>
        <v>206.8</v>
      </c>
      <c r="L48" s="45"/>
    </row>
    <row r="49" spans="2:12" ht="153" x14ac:dyDescent="0.25">
      <c r="B49" s="225" t="str">
        <f>'ANAS 2015'!B19</f>
        <v xml:space="preserve">SIC.04.03.015 </v>
      </c>
      <c r="C49"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239" t="str">
        <f>'ANAS 2015'!D19</f>
        <v xml:space="preserve">cad </v>
      </c>
      <c r="E49" s="281">
        <f>1*E41+2*17+1*E44+2*E52+4</f>
        <v>97</v>
      </c>
      <c r="F49" s="290" t="s">
        <v>20</v>
      </c>
      <c r="G49" s="246" t="s">
        <v>20</v>
      </c>
      <c r="H49" s="240">
        <f>'ANAS 2015'!E19</f>
        <v>0.25</v>
      </c>
      <c r="I49" s="242">
        <f t="shared" si="0"/>
        <v>97</v>
      </c>
      <c r="J49" s="243">
        <f t="shared" si="1"/>
        <v>24.25</v>
      </c>
      <c r="L49" s="45"/>
    </row>
    <row r="50" spans="2:12" ht="25.5" x14ac:dyDescent="0.25">
      <c r="B50" s="224" t="str">
        <f>'ANALISI DI MERCATO'!B5</f>
        <v>BSIC-AM003</v>
      </c>
      <c r="C50" s="232" t="str">
        <f>'ANALISI DI MERCATO'!C5</f>
        <v>Pannello 90x90 fondo nero - 8 fari a led diam. 200 certificato, compreso di Cavalletto verticale e batterie (durata 8 ore). Compenso giornaliero.</v>
      </c>
      <c r="D50" s="239" t="str">
        <f>'ANALISI DI MERCATO'!D5</f>
        <v>giorno</v>
      </c>
      <c r="E50" s="281">
        <v>10</v>
      </c>
      <c r="F50" s="246" t="s">
        <v>20</v>
      </c>
      <c r="G50" s="246" t="s">
        <v>20</v>
      </c>
      <c r="H50" s="240">
        <f>'ANALISI DI MERCATO'!H5</f>
        <v>37.774421333333336</v>
      </c>
      <c r="I50" s="242">
        <f t="shared" si="0"/>
        <v>10</v>
      </c>
      <c r="J50" s="243">
        <f t="shared" si="1"/>
        <v>377.74421333333339</v>
      </c>
      <c r="L50" s="45"/>
    </row>
    <row r="51" spans="2:12" ht="84.75" customHeight="1" x14ac:dyDescent="0.25">
      <c r="B51" s="224" t="str">
        <f>'ANALISI DI MERCATO'!B3</f>
        <v>BSIC-AM001</v>
      </c>
      <c r="C51" s="232"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1" s="239" t="str">
        <f>'ANALISI DI MERCATO'!D3</f>
        <v>giorno</v>
      </c>
      <c r="E51" s="240">
        <v>0</v>
      </c>
      <c r="F51" s="246" t="s">
        <v>20</v>
      </c>
      <c r="G51" s="246" t="s">
        <v>20</v>
      </c>
      <c r="H51" s="240">
        <f>'ANALISI DI MERCATO'!H3</f>
        <v>46.830839999999995</v>
      </c>
      <c r="I51" s="242">
        <f t="shared" si="0"/>
        <v>0</v>
      </c>
      <c r="J51" s="243">
        <f t="shared" si="1"/>
        <v>0</v>
      </c>
      <c r="L51" s="45"/>
    </row>
    <row r="52" spans="2:12" ht="111.75" customHeight="1" x14ac:dyDescent="0.25">
      <c r="B52" s="247" t="str">
        <f>' CPT 2012 agg.2014'!B3</f>
        <v>S.1.01.1.9.c</v>
      </c>
      <c r="C52"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2" s="239" t="str">
        <f>' CPT 2012 agg.2014'!D3</f>
        <v xml:space="preserve">cad </v>
      </c>
      <c r="E52" s="240">
        <v>1</v>
      </c>
      <c r="F52" s="241">
        <f>' CPT 2012 agg.2014'!E3</f>
        <v>2.16</v>
      </c>
      <c r="G52" s="241" t="s">
        <v>20</v>
      </c>
      <c r="H52" s="240">
        <f>F52/4</f>
        <v>0.54</v>
      </c>
      <c r="I52" s="242">
        <f t="shared" si="0"/>
        <v>1</v>
      </c>
      <c r="J52" s="243">
        <f t="shared" si="1"/>
        <v>0.54</v>
      </c>
      <c r="L52" s="45"/>
    </row>
    <row r="53" spans="2:12" ht="90" thickBot="1" x14ac:dyDescent="0.3">
      <c r="B53" s="247" t="str">
        <f>' CPT 2012 agg.2014'!B4</f>
        <v>S.1.01.1.9.e</v>
      </c>
      <c r="C53"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3" s="239" t="str">
        <f>' CPT 2012 agg.2014'!D4</f>
        <v xml:space="preserve">cad </v>
      </c>
      <c r="E53" s="240">
        <v>1</v>
      </c>
      <c r="F53" s="241" t="s">
        <v>20</v>
      </c>
      <c r="G53" s="241" t="s">
        <v>20</v>
      </c>
      <c r="H53" s="240">
        <f>' CPT 2012 agg.2014'!E4</f>
        <v>2.38</v>
      </c>
      <c r="I53" s="242">
        <f t="shared" si="0"/>
        <v>1</v>
      </c>
      <c r="J53" s="243">
        <f t="shared" si="1"/>
        <v>2.38</v>
      </c>
      <c r="L53" s="45"/>
    </row>
    <row r="54" spans="2:12" ht="15.75" thickBot="1" x14ac:dyDescent="0.3">
      <c r="B54" s="55"/>
      <c r="C54" s="56" t="s">
        <v>22</v>
      </c>
      <c r="D54" s="57"/>
      <c r="E54" s="58"/>
      <c r="F54" s="59"/>
      <c r="G54" s="59"/>
      <c r="H54" s="58"/>
      <c r="I54" s="60" t="s">
        <v>15</v>
      </c>
      <c r="J54" s="12">
        <f>SUM(J41:J53)</f>
        <v>4235.0376508333338</v>
      </c>
    </row>
    <row r="55" spans="2:12" ht="15.75" thickBot="1" x14ac:dyDescent="0.3">
      <c r="C55" s="87"/>
      <c r="D55" s="88"/>
      <c r="E55" s="89"/>
      <c r="F55" s="89"/>
      <c r="G55" s="89"/>
      <c r="H55" s="89"/>
      <c r="I55" s="90"/>
      <c r="J55" s="90"/>
    </row>
    <row r="56" spans="2:12" ht="15.75" thickBot="1" x14ac:dyDescent="0.3">
      <c r="C56" s="91"/>
      <c r="D56" s="91"/>
      <c r="E56" s="91"/>
      <c r="F56" s="91"/>
      <c r="G56" s="91"/>
      <c r="H56" s="91" t="s">
        <v>23</v>
      </c>
      <c r="I56" s="92" t="s">
        <v>24</v>
      </c>
      <c r="J56" s="12">
        <f>J54+J38+J27</f>
        <v>4235.0376508333338</v>
      </c>
      <c r="L56" s="45"/>
    </row>
    <row r="58" spans="2:12" x14ac:dyDescent="0.25">
      <c r="B58" s="155" t="s">
        <v>25</v>
      </c>
      <c r="C58" s="156"/>
      <c r="D58" s="157"/>
      <c r="E58" s="1"/>
      <c r="F58" s="1"/>
      <c r="G58" s="1"/>
      <c r="H58" s="1"/>
      <c r="I58" s="1"/>
      <c r="J58" s="1"/>
    </row>
    <row r="59" spans="2:12" ht="15" customHeight="1" x14ac:dyDescent="0.25">
      <c r="B59" s="158" t="s">
        <v>26</v>
      </c>
      <c r="C59" s="375" t="s">
        <v>268</v>
      </c>
      <c r="D59" s="375"/>
      <c r="E59" s="375"/>
      <c r="F59" s="375"/>
      <c r="G59" s="375"/>
      <c r="H59" s="375"/>
      <c r="I59" s="375"/>
      <c r="J59" s="375"/>
    </row>
    <row r="60" spans="2:12" x14ac:dyDescent="0.25">
      <c r="B60" s="158" t="s">
        <v>27</v>
      </c>
      <c r="C60" s="375" t="s">
        <v>269</v>
      </c>
      <c r="D60" s="375"/>
      <c r="E60" s="375"/>
      <c r="F60" s="375"/>
      <c r="G60" s="375"/>
      <c r="H60" s="375"/>
      <c r="I60" s="375"/>
      <c r="J60" s="375"/>
    </row>
    <row r="61" spans="2:12" ht="30" customHeight="1" x14ac:dyDescent="0.25">
      <c r="B61" s="158" t="s">
        <v>28</v>
      </c>
      <c r="C61" s="375" t="s">
        <v>160</v>
      </c>
      <c r="D61" s="375"/>
      <c r="E61" s="375"/>
      <c r="F61" s="375"/>
      <c r="G61" s="375"/>
      <c r="H61" s="375"/>
      <c r="I61" s="375"/>
      <c r="J61" s="375"/>
    </row>
    <row r="62" spans="2:12" x14ac:dyDescent="0.25">
      <c r="C62" s="93"/>
    </row>
  </sheetData>
  <mergeCells count="5">
    <mergeCell ref="B2:B3"/>
    <mergeCell ref="C2:F13"/>
    <mergeCell ref="C59:J59"/>
    <mergeCell ref="C60:J60"/>
    <mergeCell ref="C61:J61"/>
  </mergeCells>
  <pageMargins left="0.7" right="0.7" top="0.75" bottom="0.75" header="0.3" footer="0.3"/>
  <pageSetup paperSize="9" scale="52" orientation="portrait"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172" customWidth="1"/>
    <col min="29" max="31" width="3" style="172" customWidth="1"/>
    <col min="32" max="32" width="2.85546875" style="172" customWidth="1"/>
    <col min="33" max="256" width="9.140625" style="172"/>
    <col min="257" max="284" width="2.7109375" style="172" customWidth="1"/>
    <col min="285" max="287" width="3" style="172" customWidth="1"/>
    <col min="288" max="288" width="2.85546875" style="172" customWidth="1"/>
    <col min="289" max="512" width="9.140625" style="172"/>
    <col min="513" max="540" width="2.7109375" style="172" customWidth="1"/>
    <col min="541" max="543" width="3" style="172" customWidth="1"/>
    <col min="544" max="544" width="2.85546875" style="172" customWidth="1"/>
    <col min="545" max="768" width="9.140625" style="172"/>
    <col min="769" max="796" width="2.7109375" style="172" customWidth="1"/>
    <col min="797" max="799" width="3" style="172" customWidth="1"/>
    <col min="800" max="800" width="2.85546875" style="172" customWidth="1"/>
    <col min="801" max="1024" width="9.140625" style="172"/>
    <col min="1025" max="1052" width="2.7109375" style="172" customWidth="1"/>
    <col min="1053" max="1055" width="3" style="172" customWidth="1"/>
    <col min="1056" max="1056" width="2.85546875" style="172" customWidth="1"/>
    <col min="1057" max="1280" width="9.140625" style="172"/>
    <col min="1281" max="1308" width="2.7109375" style="172" customWidth="1"/>
    <col min="1309" max="1311" width="3" style="172" customWidth="1"/>
    <col min="1312" max="1312" width="2.85546875" style="172" customWidth="1"/>
    <col min="1313" max="1536" width="9.140625" style="172"/>
    <col min="1537" max="1564" width="2.7109375" style="172" customWidth="1"/>
    <col min="1565" max="1567" width="3" style="172" customWidth="1"/>
    <col min="1568" max="1568" width="2.85546875" style="172" customWidth="1"/>
    <col min="1569" max="1792" width="9.140625" style="172"/>
    <col min="1793" max="1820" width="2.7109375" style="172" customWidth="1"/>
    <col min="1821" max="1823" width="3" style="172" customWidth="1"/>
    <col min="1824" max="1824" width="2.85546875" style="172" customWidth="1"/>
    <col min="1825" max="2048" width="9.140625" style="172"/>
    <col min="2049" max="2076" width="2.7109375" style="172" customWidth="1"/>
    <col min="2077" max="2079" width="3" style="172" customWidth="1"/>
    <col min="2080" max="2080" width="2.85546875" style="172" customWidth="1"/>
    <col min="2081" max="2304" width="9.140625" style="172"/>
    <col min="2305" max="2332" width="2.7109375" style="172" customWidth="1"/>
    <col min="2333" max="2335" width="3" style="172" customWidth="1"/>
    <col min="2336" max="2336" width="2.85546875" style="172" customWidth="1"/>
    <col min="2337" max="2560" width="9.140625" style="172"/>
    <col min="2561" max="2588" width="2.7109375" style="172" customWidth="1"/>
    <col min="2589" max="2591" width="3" style="172" customWidth="1"/>
    <col min="2592" max="2592" width="2.85546875" style="172" customWidth="1"/>
    <col min="2593" max="2816" width="9.140625" style="172"/>
    <col min="2817" max="2844" width="2.7109375" style="172" customWidth="1"/>
    <col min="2845" max="2847" width="3" style="172" customWidth="1"/>
    <col min="2848" max="2848" width="2.85546875" style="172" customWidth="1"/>
    <col min="2849" max="3072" width="9.140625" style="172"/>
    <col min="3073" max="3100" width="2.7109375" style="172" customWidth="1"/>
    <col min="3101" max="3103" width="3" style="172" customWidth="1"/>
    <col min="3104" max="3104" width="2.85546875" style="172" customWidth="1"/>
    <col min="3105" max="3328" width="9.140625" style="172"/>
    <col min="3329" max="3356" width="2.7109375" style="172" customWidth="1"/>
    <col min="3357" max="3359" width="3" style="172" customWidth="1"/>
    <col min="3360" max="3360" width="2.85546875" style="172" customWidth="1"/>
    <col min="3361" max="3584" width="9.140625" style="172"/>
    <col min="3585" max="3612" width="2.7109375" style="172" customWidth="1"/>
    <col min="3613" max="3615" width="3" style="172" customWidth="1"/>
    <col min="3616" max="3616" width="2.85546875" style="172" customWidth="1"/>
    <col min="3617" max="3840" width="9.140625" style="172"/>
    <col min="3841" max="3868" width="2.7109375" style="172" customWidth="1"/>
    <col min="3869" max="3871" width="3" style="172" customWidth="1"/>
    <col min="3872" max="3872" width="2.85546875" style="172" customWidth="1"/>
    <col min="3873" max="4096" width="9.140625" style="172"/>
    <col min="4097" max="4124" width="2.7109375" style="172" customWidth="1"/>
    <col min="4125" max="4127" width="3" style="172" customWidth="1"/>
    <col min="4128" max="4128" width="2.85546875" style="172" customWidth="1"/>
    <col min="4129" max="4352" width="9.140625" style="172"/>
    <col min="4353" max="4380" width="2.7109375" style="172" customWidth="1"/>
    <col min="4381" max="4383" width="3" style="172" customWidth="1"/>
    <col min="4384" max="4384" width="2.85546875" style="172" customWidth="1"/>
    <col min="4385" max="4608" width="9.140625" style="172"/>
    <col min="4609" max="4636" width="2.7109375" style="172" customWidth="1"/>
    <col min="4637" max="4639" width="3" style="172" customWidth="1"/>
    <col min="4640" max="4640" width="2.85546875" style="172" customWidth="1"/>
    <col min="4641" max="4864" width="9.140625" style="172"/>
    <col min="4865" max="4892" width="2.7109375" style="172" customWidth="1"/>
    <col min="4893" max="4895" width="3" style="172" customWidth="1"/>
    <col min="4896" max="4896" width="2.85546875" style="172" customWidth="1"/>
    <col min="4897" max="5120" width="9.140625" style="172"/>
    <col min="5121" max="5148" width="2.7109375" style="172" customWidth="1"/>
    <col min="5149" max="5151" width="3" style="172" customWidth="1"/>
    <col min="5152" max="5152" width="2.85546875" style="172" customWidth="1"/>
    <col min="5153" max="5376" width="9.140625" style="172"/>
    <col min="5377" max="5404" width="2.7109375" style="172" customWidth="1"/>
    <col min="5405" max="5407" width="3" style="172" customWidth="1"/>
    <col min="5408" max="5408" width="2.85546875" style="172" customWidth="1"/>
    <col min="5409" max="5632" width="9.140625" style="172"/>
    <col min="5633" max="5660" width="2.7109375" style="172" customWidth="1"/>
    <col min="5661" max="5663" width="3" style="172" customWidth="1"/>
    <col min="5664" max="5664" width="2.85546875" style="172" customWidth="1"/>
    <col min="5665" max="5888" width="9.140625" style="172"/>
    <col min="5889" max="5916" width="2.7109375" style="172" customWidth="1"/>
    <col min="5917" max="5919" width="3" style="172" customWidth="1"/>
    <col min="5920" max="5920" width="2.85546875" style="172" customWidth="1"/>
    <col min="5921" max="6144" width="9.140625" style="172"/>
    <col min="6145" max="6172" width="2.7109375" style="172" customWidth="1"/>
    <col min="6173" max="6175" width="3" style="172" customWidth="1"/>
    <col min="6176" max="6176" width="2.85546875" style="172" customWidth="1"/>
    <col min="6177" max="6400" width="9.140625" style="172"/>
    <col min="6401" max="6428" width="2.7109375" style="172" customWidth="1"/>
    <col min="6429" max="6431" width="3" style="172" customWidth="1"/>
    <col min="6432" max="6432" width="2.85546875" style="172" customWidth="1"/>
    <col min="6433" max="6656" width="9.140625" style="172"/>
    <col min="6657" max="6684" width="2.7109375" style="172" customWidth="1"/>
    <col min="6685" max="6687" width="3" style="172" customWidth="1"/>
    <col min="6688" max="6688" width="2.85546875" style="172" customWidth="1"/>
    <col min="6689" max="6912" width="9.140625" style="172"/>
    <col min="6913" max="6940" width="2.7109375" style="172" customWidth="1"/>
    <col min="6941" max="6943" width="3" style="172" customWidth="1"/>
    <col min="6944" max="6944" width="2.85546875" style="172" customWidth="1"/>
    <col min="6945" max="7168" width="9.140625" style="172"/>
    <col min="7169" max="7196" width="2.7109375" style="172" customWidth="1"/>
    <col min="7197" max="7199" width="3" style="172" customWidth="1"/>
    <col min="7200" max="7200" width="2.85546875" style="172" customWidth="1"/>
    <col min="7201" max="7424" width="9.140625" style="172"/>
    <col min="7425" max="7452" width="2.7109375" style="172" customWidth="1"/>
    <col min="7453" max="7455" width="3" style="172" customWidth="1"/>
    <col min="7456" max="7456" width="2.85546875" style="172" customWidth="1"/>
    <col min="7457" max="7680" width="9.140625" style="172"/>
    <col min="7681" max="7708" width="2.7109375" style="172" customWidth="1"/>
    <col min="7709" max="7711" width="3" style="172" customWidth="1"/>
    <col min="7712" max="7712" width="2.85546875" style="172" customWidth="1"/>
    <col min="7713" max="7936" width="9.140625" style="172"/>
    <col min="7937" max="7964" width="2.7109375" style="172" customWidth="1"/>
    <col min="7965" max="7967" width="3" style="172" customWidth="1"/>
    <col min="7968" max="7968" width="2.85546875" style="172" customWidth="1"/>
    <col min="7969" max="8192" width="9.140625" style="172"/>
    <col min="8193" max="8220" width="2.7109375" style="172" customWidth="1"/>
    <col min="8221" max="8223" width="3" style="172" customWidth="1"/>
    <col min="8224" max="8224" width="2.85546875" style="172" customWidth="1"/>
    <col min="8225" max="8448" width="9.140625" style="172"/>
    <col min="8449" max="8476" width="2.7109375" style="172" customWidth="1"/>
    <col min="8477" max="8479" width="3" style="172" customWidth="1"/>
    <col min="8480" max="8480" width="2.85546875" style="172" customWidth="1"/>
    <col min="8481" max="8704" width="9.140625" style="172"/>
    <col min="8705" max="8732" width="2.7109375" style="172" customWidth="1"/>
    <col min="8733" max="8735" width="3" style="172" customWidth="1"/>
    <col min="8736" max="8736" width="2.85546875" style="172" customWidth="1"/>
    <col min="8737" max="8960" width="9.140625" style="172"/>
    <col min="8961" max="8988" width="2.7109375" style="172" customWidth="1"/>
    <col min="8989" max="8991" width="3" style="172" customWidth="1"/>
    <col min="8992" max="8992" width="2.85546875" style="172" customWidth="1"/>
    <col min="8993" max="9216" width="9.140625" style="172"/>
    <col min="9217" max="9244" width="2.7109375" style="172" customWidth="1"/>
    <col min="9245" max="9247" width="3" style="172" customWidth="1"/>
    <col min="9248" max="9248" width="2.85546875" style="172" customWidth="1"/>
    <col min="9249" max="9472" width="9.140625" style="172"/>
    <col min="9473" max="9500" width="2.7109375" style="172" customWidth="1"/>
    <col min="9501" max="9503" width="3" style="172" customWidth="1"/>
    <col min="9504" max="9504" width="2.85546875" style="172" customWidth="1"/>
    <col min="9505" max="9728" width="9.140625" style="172"/>
    <col min="9729" max="9756" width="2.7109375" style="172" customWidth="1"/>
    <col min="9757" max="9759" width="3" style="172" customWidth="1"/>
    <col min="9760" max="9760" width="2.85546875" style="172" customWidth="1"/>
    <col min="9761" max="9984" width="9.140625" style="172"/>
    <col min="9985" max="10012" width="2.7109375" style="172" customWidth="1"/>
    <col min="10013" max="10015" width="3" style="172" customWidth="1"/>
    <col min="10016" max="10016" width="2.85546875" style="172" customWidth="1"/>
    <col min="10017" max="10240" width="9.140625" style="172"/>
    <col min="10241" max="10268" width="2.7109375" style="172" customWidth="1"/>
    <col min="10269" max="10271" width="3" style="172" customWidth="1"/>
    <col min="10272" max="10272" width="2.85546875" style="172" customWidth="1"/>
    <col min="10273" max="10496" width="9.140625" style="172"/>
    <col min="10497" max="10524" width="2.7109375" style="172" customWidth="1"/>
    <col min="10525" max="10527" width="3" style="172" customWidth="1"/>
    <col min="10528" max="10528" width="2.85546875" style="172" customWidth="1"/>
    <col min="10529" max="10752" width="9.140625" style="172"/>
    <col min="10753" max="10780" width="2.7109375" style="172" customWidth="1"/>
    <col min="10781" max="10783" width="3" style="172" customWidth="1"/>
    <col min="10784" max="10784" width="2.85546875" style="172" customWidth="1"/>
    <col min="10785" max="11008" width="9.140625" style="172"/>
    <col min="11009" max="11036" width="2.7109375" style="172" customWidth="1"/>
    <col min="11037" max="11039" width="3" style="172" customWidth="1"/>
    <col min="11040" max="11040" width="2.85546875" style="172" customWidth="1"/>
    <col min="11041" max="11264" width="9.140625" style="172"/>
    <col min="11265" max="11292" width="2.7109375" style="172" customWidth="1"/>
    <col min="11293" max="11295" width="3" style="172" customWidth="1"/>
    <col min="11296" max="11296" width="2.85546875" style="172" customWidth="1"/>
    <col min="11297" max="11520" width="9.140625" style="172"/>
    <col min="11521" max="11548" width="2.7109375" style="172" customWidth="1"/>
    <col min="11549" max="11551" width="3" style="172" customWidth="1"/>
    <col min="11552" max="11552" width="2.85546875" style="172" customWidth="1"/>
    <col min="11553" max="11776" width="9.140625" style="172"/>
    <col min="11777" max="11804" width="2.7109375" style="172" customWidth="1"/>
    <col min="11805" max="11807" width="3" style="172" customWidth="1"/>
    <col min="11808" max="11808" width="2.85546875" style="172" customWidth="1"/>
    <col min="11809" max="12032" width="9.140625" style="172"/>
    <col min="12033" max="12060" width="2.7109375" style="172" customWidth="1"/>
    <col min="12061" max="12063" width="3" style="172" customWidth="1"/>
    <col min="12064" max="12064" width="2.85546875" style="172" customWidth="1"/>
    <col min="12065" max="12288" width="9.140625" style="172"/>
    <col min="12289" max="12316" width="2.7109375" style="172" customWidth="1"/>
    <col min="12317" max="12319" width="3" style="172" customWidth="1"/>
    <col min="12320" max="12320" width="2.85546875" style="172" customWidth="1"/>
    <col min="12321" max="12544" width="9.140625" style="172"/>
    <col min="12545" max="12572" width="2.7109375" style="172" customWidth="1"/>
    <col min="12573" max="12575" width="3" style="172" customWidth="1"/>
    <col min="12576" max="12576" width="2.85546875" style="172" customWidth="1"/>
    <col min="12577" max="12800" width="9.140625" style="172"/>
    <col min="12801" max="12828" width="2.7109375" style="172" customWidth="1"/>
    <col min="12829" max="12831" width="3" style="172" customWidth="1"/>
    <col min="12832" max="12832" width="2.85546875" style="172" customWidth="1"/>
    <col min="12833" max="13056" width="9.140625" style="172"/>
    <col min="13057" max="13084" width="2.7109375" style="172" customWidth="1"/>
    <col min="13085" max="13087" width="3" style="172" customWidth="1"/>
    <col min="13088" max="13088" width="2.85546875" style="172" customWidth="1"/>
    <col min="13089" max="13312" width="9.140625" style="172"/>
    <col min="13313" max="13340" width="2.7109375" style="172" customWidth="1"/>
    <col min="13341" max="13343" width="3" style="172" customWidth="1"/>
    <col min="13344" max="13344" width="2.85546875" style="172" customWidth="1"/>
    <col min="13345" max="13568" width="9.140625" style="172"/>
    <col min="13569" max="13596" width="2.7109375" style="172" customWidth="1"/>
    <col min="13597" max="13599" width="3" style="172" customWidth="1"/>
    <col min="13600" max="13600" width="2.85546875" style="172" customWidth="1"/>
    <col min="13601" max="13824" width="9.140625" style="172"/>
    <col min="13825" max="13852" width="2.7109375" style="172" customWidth="1"/>
    <col min="13853" max="13855" width="3" style="172" customWidth="1"/>
    <col min="13856" max="13856" width="2.85546875" style="172" customWidth="1"/>
    <col min="13857" max="14080" width="9.140625" style="172"/>
    <col min="14081" max="14108" width="2.7109375" style="172" customWidth="1"/>
    <col min="14109" max="14111" width="3" style="172" customWidth="1"/>
    <col min="14112" max="14112" width="2.85546875" style="172" customWidth="1"/>
    <col min="14113" max="14336" width="9.140625" style="172"/>
    <col min="14337" max="14364" width="2.7109375" style="172" customWidth="1"/>
    <col min="14365" max="14367" width="3" style="172" customWidth="1"/>
    <col min="14368" max="14368" width="2.85546875" style="172" customWidth="1"/>
    <col min="14369" max="14592" width="9.140625" style="172"/>
    <col min="14593" max="14620" width="2.7109375" style="172" customWidth="1"/>
    <col min="14621" max="14623" width="3" style="172" customWidth="1"/>
    <col min="14624" max="14624" width="2.85546875" style="172" customWidth="1"/>
    <col min="14625" max="14848" width="9.140625" style="172"/>
    <col min="14849" max="14876" width="2.7109375" style="172" customWidth="1"/>
    <col min="14877" max="14879" width="3" style="172" customWidth="1"/>
    <col min="14880" max="14880" width="2.85546875" style="172" customWidth="1"/>
    <col min="14881" max="15104" width="9.140625" style="172"/>
    <col min="15105" max="15132" width="2.7109375" style="172" customWidth="1"/>
    <col min="15133" max="15135" width="3" style="172" customWidth="1"/>
    <col min="15136" max="15136" width="2.85546875" style="172" customWidth="1"/>
    <col min="15137" max="15360" width="9.140625" style="172"/>
    <col min="15361" max="15388" width="2.7109375" style="172" customWidth="1"/>
    <col min="15389" max="15391" width="3" style="172" customWidth="1"/>
    <col min="15392" max="15392" width="2.85546875" style="172" customWidth="1"/>
    <col min="15393" max="15616" width="9.140625" style="172"/>
    <col min="15617" max="15644" width="2.7109375" style="172" customWidth="1"/>
    <col min="15645" max="15647" width="3" style="172" customWidth="1"/>
    <col min="15648" max="15648" width="2.85546875" style="172" customWidth="1"/>
    <col min="15649" max="15872" width="9.140625" style="172"/>
    <col min="15873" max="15900" width="2.7109375" style="172" customWidth="1"/>
    <col min="15901" max="15903" width="3" style="172" customWidth="1"/>
    <col min="15904" max="15904" width="2.85546875" style="172" customWidth="1"/>
    <col min="15905" max="16128" width="9.140625" style="172"/>
    <col min="16129" max="16156" width="2.7109375" style="172" customWidth="1"/>
    <col min="16157" max="16159" width="3" style="172" customWidth="1"/>
    <col min="16160" max="16160" width="2.85546875" style="172" customWidth="1"/>
    <col min="16161" max="16384" width="9.140625" style="172"/>
  </cols>
  <sheetData>
    <row r="1" spans="1:32" x14ac:dyDescent="0.25">
      <c r="A1" s="351" t="s">
        <v>43</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row>
    <row r="2" spans="1:32" x14ac:dyDescent="0.2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row>
    <row r="3" spans="1:32" ht="126.75" customHeight="1" x14ac:dyDescent="0.25">
      <c r="A3" s="327" t="s">
        <v>44</v>
      </c>
      <c r="B3" s="327"/>
      <c r="C3" s="352" t="s">
        <v>100</v>
      </c>
      <c r="D3" s="352"/>
      <c r="E3" s="352"/>
      <c r="F3" s="352"/>
      <c r="G3" s="352"/>
      <c r="H3" s="350" t="s">
        <v>99</v>
      </c>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x14ac:dyDescent="0.2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row>
    <row r="5" spans="1:32" x14ac:dyDescent="0.25">
      <c r="A5" s="327" t="s">
        <v>45</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45"/>
      <c r="AC5" s="327"/>
      <c r="AD5" s="327"/>
      <c r="AE5" s="327"/>
      <c r="AF5" s="327"/>
    </row>
    <row r="6" spans="1:32" x14ac:dyDescent="0.25">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ht="24" customHeight="1" x14ac:dyDescent="0.25">
      <c r="A7" s="346" t="s">
        <v>46</v>
      </c>
      <c r="B7" s="349"/>
      <c r="C7" s="349"/>
      <c r="D7" s="349"/>
      <c r="E7" s="349"/>
      <c r="F7" s="350" t="s">
        <v>47</v>
      </c>
      <c r="G7" s="350"/>
      <c r="H7" s="350"/>
      <c r="I7" s="350"/>
      <c r="J7" s="350"/>
      <c r="K7" s="350"/>
      <c r="L7" s="350"/>
      <c r="M7" s="350"/>
      <c r="N7" s="348">
        <v>5700</v>
      </c>
      <c r="O7" s="348"/>
      <c r="P7" s="348"/>
      <c r="Q7" s="348"/>
      <c r="R7" s="348"/>
      <c r="S7" s="348"/>
      <c r="T7" s="348"/>
      <c r="U7" s="327" t="s">
        <v>48</v>
      </c>
      <c r="V7" s="327"/>
      <c r="W7" s="327"/>
      <c r="X7" s="173"/>
      <c r="Y7" s="173"/>
      <c r="Z7" s="173"/>
      <c r="AA7" s="173"/>
      <c r="AB7" s="173"/>
      <c r="AC7" s="173"/>
      <c r="AD7" s="173"/>
      <c r="AE7" s="173"/>
      <c r="AF7" s="173"/>
    </row>
    <row r="8" spans="1:32" ht="24" customHeight="1" x14ac:dyDescent="0.25">
      <c r="A8" s="346"/>
      <c r="B8" s="349"/>
      <c r="C8" s="349"/>
      <c r="D8" s="349"/>
      <c r="E8" s="349"/>
      <c r="F8" s="350" t="s">
        <v>49</v>
      </c>
      <c r="G8" s="350"/>
      <c r="H8" s="350"/>
      <c r="I8" s="350"/>
      <c r="J8" s="350"/>
      <c r="K8" s="350"/>
      <c r="L8" s="350"/>
      <c r="M8" s="350"/>
      <c r="N8" s="348">
        <f>N7/(5*240)</f>
        <v>4.75</v>
      </c>
      <c r="O8" s="348"/>
      <c r="P8" s="348"/>
      <c r="Q8" s="348"/>
      <c r="R8" s="348"/>
      <c r="S8" s="348"/>
      <c r="T8" s="348"/>
      <c r="U8" s="327" t="s">
        <v>48</v>
      </c>
      <c r="V8" s="327"/>
      <c r="W8" s="327"/>
      <c r="X8" s="173"/>
      <c r="Y8" s="173"/>
      <c r="Z8" s="173"/>
      <c r="AA8" s="173"/>
      <c r="AB8" s="173"/>
      <c r="AC8" s="173"/>
      <c r="AD8" s="173"/>
      <c r="AE8" s="173"/>
      <c r="AF8" s="173"/>
    </row>
    <row r="9" spans="1:32" ht="24" customHeight="1" x14ac:dyDescent="0.25">
      <c r="A9" s="346"/>
      <c r="B9" s="349"/>
      <c r="C9" s="349"/>
      <c r="D9" s="349"/>
      <c r="E9" s="349"/>
      <c r="F9" s="350" t="s">
        <v>50</v>
      </c>
      <c r="G9" s="350"/>
      <c r="H9" s="350"/>
      <c r="I9" s="350"/>
      <c r="J9" s="350"/>
      <c r="K9" s="350"/>
      <c r="L9" s="350"/>
      <c r="M9" s="350"/>
      <c r="N9" s="348">
        <f>130/5</f>
        <v>26</v>
      </c>
      <c r="O9" s="348"/>
      <c r="P9" s="348"/>
      <c r="Q9" s="348"/>
      <c r="R9" s="348"/>
      <c r="S9" s="348"/>
      <c r="T9" s="348"/>
      <c r="U9" s="327" t="s">
        <v>48</v>
      </c>
      <c r="V9" s="327"/>
      <c r="W9" s="327"/>
      <c r="X9" s="173"/>
      <c r="Y9" s="173"/>
      <c r="Z9" s="173"/>
      <c r="AA9" s="173"/>
      <c r="AB9" s="173"/>
      <c r="AC9" s="173"/>
      <c r="AD9" s="173"/>
      <c r="AE9" s="173"/>
      <c r="AF9" s="173"/>
    </row>
    <row r="10" spans="1:32" x14ac:dyDescent="0.25">
      <c r="A10" s="346"/>
      <c r="B10" s="349"/>
      <c r="C10" s="349"/>
      <c r="D10" s="349"/>
      <c r="E10" s="349"/>
      <c r="F10" s="327" t="s">
        <v>35</v>
      </c>
      <c r="G10" s="327"/>
      <c r="H10" s="327"/>
      <c r="I10" s="327"/>
      <c r="J10" s="327"/>
      <c r="K10" s="327"/>
      <c r="L10" s="327"/>
      <c r="M10" s="327"/>
      <c r="N10" s="348">
        <f>SUM(N8:T9)</f>
        <v>30.75</v>
      </c>
      <c r="O10" s="348"/>
      <c r="P10" s="348"/>
      <c r="Q10" s="348"/>
      <c r="R10" s="348"/>
      <c r="S10" s="348"/>
      <c r="T10" s="348"/>
      <c r="U10" s="327" t="s">
        <v>48</v>
      </c>
      <c r="V10" s="327"/>
      <c r="W10" s="327"/>
      <c r="X10" s="173"/>
      <c r="Y10" s="173"/>
      <c r="Z10" s="173"/>
      <c r="AA10" s="173"/>
      <c r="AB10" s="173"/>
      <c r="AC10" s="173"/>
      <c r="AD10" s="173"/>
      <c r="AE10" s="173"/>
      <c r="AF10" s="173"/>
    </row>
    <row r="11" spans="1:32" x14ac:dyDescent="0.25">
      <c r="A11" s="349"/>
      <c r="B11" s="349"/>
      <c r="C11" s="349"/>
      <c r="D11" s="349"/>
      <c r="E11" s="349"/>
      <c r="F11" s="327" t="s">
        <v>51</v>
      </c>
      <c r="G11" s="327"/>
      <c r="H11" s="327"/>
      <c r="I11" s="327"/>
      <c r="J11" s="327"/>
      <c r="K11" s="327"/>
      <c r="L11" s="327"/>
      <c r="M11" s="327"/>
      <c r="N11" s="348"/>
      <c r="O11" s="348"/>
      <c r="P11" s="348"/>
      <c r="Q11" s="348"/>
      <c r="R11" s="348"/>
      <c r="S11" s="348"/>
      <c r="T11" s="348"/>
      <c r="U11" s="327" t="s">
        <v>48</v>
      </c>
      <c r="V11" s="327"/>
      <c r="W11" s="327"/>
      <c r="X11" s="173"/>
      <c r="Y11" s="173"/>
      <c r="Z11" s="173"/>
      <c r="AA11" s="173"/>
      <c r="AB11" s="173"/>
      <c r="AC11" s="173"/>
      <c r="AD11" s="173"/>
      <c r="AE11" s="173"/>
      <c r="AF11" s="173"/>
    </row>
    <row r="12" spans="1:32" x14ac:dyDescent="0.25">
      <c r="A12" s="349"/>
      <c r="B12" s="349"/>
      <c r="C12" s="349"/>
      <c r="D12" s="349"/>
      <c r="E12" s="349"/>
      <c r="F12" s="327" t="s">
        <v>52</v>
      </c>
      <c r="G12" s="327"/>
      <c r="H12" s="327"/>
      <c r="I12" s="327"/>
      <c r="J12" s="327"/>
      <c r="K12" s="327"/>
      <c r="L12" s="327"/>
      <c r="M12" s="327"/>
      <c r="N12" s="348"/>
      <c r="O12" s="348"/>
      <c r="P12" s="348"/>
      <c r="Q12" s="348"/>
      <c r="R12" s="348"/>
      <c r="S12" s="348"/>
      <c r="T12" s="348"/>
      <c r="U12" s="327" t="s">
        <v>48</v>
      </c>
      <c r="V12" s="327"/>
      <c r="W12" s="327"/>
      <c r="X12" s="173"/>
      <c r="Y12" s="173"/>
      <c r="Z12" s="173"/>
      <c r="AA12" s="173"/>
      <c r="AB12" s="173"/>
      <c r="AC12" s="173"/>
      <c r="AD12" s="173"/>
      <c r="AE12" s="173"/>
      <c r="AF12" s="173"/>
    </row>
    <row r="13" spans="1:32" x14ac:dyDescent="0.25">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2" x14ac:dyDescent="0.25">
      <c r="A14" s="343" t="s">
        <v>53</v>
      </c>
      <c r="B14" s="343"/>
      <c r="C14" s="343"/>
      <c r="D14" s="327" t="s">
        <v>54</v>
      </c>
      <c r="E14" s="327"/>
      <c r="F14" s="327"/>
      <c r="G14" s="327"/>
      <c r="H14" s="327"/>
      <c r="I14" s="327"/>
      <c r="J14" s="327"/>
      <c r="K14" s="327"/>
      <c r="L14" s="72"/>
      <c r="M14" s="327" t="s">
        <v>55</v>
      </c>
      <c r="N14" s="327"/>
      <c r="O14" s="327"/>
      <c r="P14" s="327"/>
      <c r="Q14" s="327"/>
      <c r="R14" s="327"/>
      <c r="S14" s="327"/>
      <c r="T14" s="327"/>
      <c r="U14" s="327"/>
      <c r="V14" s="327"/>
      <c r="W14" s="327"/>
      <c r="X14" s="327"/>
      <c r="Y14" s="327"/>
      <c r="Z14" s="327" t="s">
        <v>56</v>
      </c>
      <c r="AA14" s="327"/>
      <c r="AB14" s="327"/>
      <c r="AC14" s="327"/>
      <c r="AD14" s="327"/>
      <c r="AE14" s="327"/>
      <c r="AF14" s="327"/>
    </row>
    <row r="15" spans="1:32" x14ac:dyDescent="0.25">
      <c r="A15" s="343"/>
      <c r="B15" s="343"/>
      <c r="C15" s="343"/>
      <c r="D15" s="327" t="s">
        <v>57</v>
      </c>
      <c r="E15" s="327"/>
      <c r="F15" s="327"/>
      <c r="G15" s="327"/>
      <c r="H15" s="332"/>
      <c r="I15" s="332"/>
      <c r="J15" s="327" t="s">
        <v>58</v>
      </c>
      <c r="K15" s="327"/>
      <c r="L15" s="327"/>
      <c r="M15" s="327"/>
      <c r="N15" s="327"/>
      <c r="O15" s="330">
        <f>(N10+N11+N12)*H15</f>
        <v>0</v>
      </c>
      <c r="P15" s="330"/>
      <c r="Q15" s="330"/>
      <c r="R15" s="330"/>
      <c r="S15" s="330"/>
      <c r="T15" s="330"/>
      <c r="U15" s="330"/>
      <c r="V15" s="330"/>
      <c r="W15" s="173"/>
      <c r="X15" s="173"/>
      <c r="Y15" s="173"/>
      <c r="Z15" s="173"/>
      <c r="AA15" s="173"/>
      <c r="AB15" s="173"/>
      <c r="AC15" s="173"/>
      <c r="AD15" s="173"/>
      <c r="AE15" s="173"/>
      <c r="AF15" s="173"/>
    </row>
    <row r="16" spans="1:32" x14ac:dyDescent="0.25">
      <c r="A16" s="343"/>
      <c r="B16" s="343"/>
      <c r="C16" s="34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x14ac:dyDescent="0.25">
      <c r="A17" s="343"/>
      <c r="B17" s="343"/>
      <c r="C17" s="343"/>
      <c r="D17" s="327" t="s">
        <v>59</v>
      </c>
      <c r="E17" s="327"/>
      <c r="F17" s="327"/>
      <c r="G17" s="327"/>
      <c r="H17" s="327"/>
      <c r="I17" s="327"/>
      <c r="J17" s="327"/>
      <c r="K17" s="327"/>
      <c r="L17" s="174"/>
      <c r="M17" s="344"/>
      <c r="N17" s="344"/>
      <c r="O17" s="344"/>
      <c r="P17" s="344"/>
      <c r="Q17" s="344"/>
      <c r="R17" s="344"/>
      <c r="S17" s="344"/>
      <c r="T17" s="344"/>
      <c r="U17" s="344"/>
      <c r="V17" s="344"/>
      <c r="W17" s="173"/>
      <c r="X17" s="173"/>
      <c r="Y17" s="173"/>
      <c r="Z17" s="173"/>
      <c r="AA17" s="173"/>
      <c r="AB17" s="173"/>
      <c r="AC17" s="173"/>
      <c r="AD17" s="173"/>
      <c r="AE17" s="173"/>
      <c r="AF17" s="173"/>
    </row>
    <row r="18" spans="1:32" x14ac:dyDescent="0.25">
      <c r="A18" s="343"/>
      <c r="B18" s="343"/>
      <c r="C18" s="343"/>
      <c r="D18" s="327" t="s">
        <v>57</v>
      </c>
      <c r="E18" s="327"/>
      <c r="F18" s="327"/>
      <c r="G18" s="327"/>
      <c r="H18" s="332">
        <v>0</v>
      </c>
      <c r="I18" s="333"/>
      <c r="J18" s="327" t="s">
        <v>58</v>
      </c>
      <c r="K18" s="327"/>
      <c r="L18" s="327"/>
      <c r="M18" s="327"/>
      <c r="N18" s="327"/>
      <c r="O18" s="330">
        <f>(N10+N11+N12)*H18</f>
        <v>0</v>
      </c>
      <c r="P18" s="330"/>
      <c r="Q18" s="330"/>
      <c r="R18" s="330"/>
      <c r="S18" s="330"/>
      <c r="T18" s="330"/>
      <c r="U18" s="330"/>
      <c r="V18" s="330"/>
      <c r="W18" s="173"/>
      <c r="X18" s="173"/>
      <c r="Y18" s="173"/>
      <c r="Z18" s="173"/>
      <c r="AA18" s="173"/>
      <c r="AB18" s="173"/>
      <c r="AC18" s="173"/>
      <c r="AD18" s="173"/>
      <c r="AE18" s="173"/>
      <c r="AF18" s="173"/>
    </row>
    <row r="19" spans="1:32" x14ac:dyDescent="0.25">
      <c r="A19" s="327" t="s">
        <v>60</v>
      </c>
      <c r="B19" s="327"/>
      <c r="C19" s="327"/>
      <c r="D19" s="327"/>
      <c r="E19" s="327"/>
      <c r="F19" s="327"/>
      <c r="G19" s="327"/>
      <c r="H19" s="327"/>
      <c r="I19" s="327"/>
      <c r="J19" s="340" t="s">
        <v>48</v>
      </c>
      <c r="K19" s="340"/>
      <c r="L19" s="342">
        <f>N10+N11+N12-O15-O18</f>
        <v>30.75</v>
      </c>
      <c r="M19" s="342"/>
      <c r="N19" s="342"/>
      <c r="O19" s="342"/>
      <c r="P19" s="342"/>
      <c r="Q19" s="342"/>
      <c r="R19" s="342"/>
      <c r="S19" s="342"/>
      <c r="T19" s="342"/>
      <c r="U19" s="342"/>
      <c r="V19" s="342"/>
      <c r="W19" s="175"/>
      <c r="X19" s="173"/>
      <c r="Y19" s="173"/>
      <c r="Z19" s="173"/>
      <c r="AA19" s="173"/>
      <c r="AB19" s="173"/>
      <c r="AC19" s="173"/>
      <c r="AD19" s="173"/>
      <c r="AE19" s="173"/>
      <c r="AF19" s="173"/>
    </row>
    <row r="20" spans="1:32" x14ac:dyDescent="0.25">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row>
    <row r="21" spans="1:32" x14ac:dyDescent="0.25">
      <c r="A21" s="327" t="s">
        <v>45</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45"/>
      <c r="AC21" s="327"/>
      <c r="AD21" s="327"/>
      <c r="AE21" s="327"/>
      <c r="AF21" s="327"/>
    </row>
    <row r="22" spans="1:32" x14ac:dyDescent="0.25">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ht="12.75" customHeight="1" x14ac:dyDescent="0.25">
      <c r="A23" s="346" t="s">
        <v>61</v>
      </c>
      <c r="B23" s="346"/>
      <c r="C23" s="346"/>
      <c r="D23" s="346"/>
      <c r="E23" s="346"/>
      <c r="F23" s="346"/>
      <c r="G23" s="346"/>
      <c r="H23" s="346"/>
      <c r="I23" s="346"/>
      <c r="J23" s="346"/>
      <c r="K23" s="346"/>
      <c r="L23" s="346"/>
      <c r="M23" s="346"/>
      <c r="N23" s="347"/>
      <c r="O23" s="347"/>
      <c r="P23" s="347"/>
      <c r="Q23" s="347"/>
      <c r="R23" s="347"/>
      <c r="S23" s="347"/>
      <c r="T23" s="347"/>
      <c r="U23" s="327" t="s">
        <v>48</v>
      </c>
      <c r="V23" s="327"/>
      <c r="W23" s="327"/>
      <c r="X23" s="173"/>
      <c r="Y23" s="173"/>
      <c r="Z23" s="173"/>
      <c r="AA23" s="173"/>
      <c r="AB23" s="173"/>
      <c r="AC23" s="173"/>
      <c r="AD23" s="173"/>
      <c r="AE23" s="173"/>
      <c r="AF23" s="173"/>
    </row>
    <row r="24" spans="1:32" x14ac:dyDescent="0.25">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row>
    <row r="25" spans="1:32" x14ac:dyDescent="0.25">
      <c r="A25" s="343" t="s">
        <v>53</v>
      </c>
      <c r="B25" s="343"/>
      <c r="C25" s="343"/>
      <c r="D25" s="327" t="s">
        <v>54</v>
      </c>
      <c r="E25" s="327"/>
      <c r="F25" s="327"/>
      <c r="G25" s="327"/>
      <c r="H25" s="327"/>
      <c r="I25" s="327"/>
      <c r="J25" s="327"/>
      <c r="K25" s="327"/>
      <c r="L25" s="72"/>
      <c r="M25" s="327" t="s">
        <v>55</v>
      </c>
      <c r="N25" s="327"/>
      <c r="O25" s="344"/>
      <c r="P25" s="344"/>
      <c r="Q25" s="344"/>
      <c r="R25" s="344"/>
      <c r="S25" s="344"/>
      <c r="T25" s="344"/>
      <c r="U25" s="344"/>
      <c r="V25" s="344"/>
      <c r="W25" s="344"/>
      <c r="X25" s="344"/>
      <c r="Y25" s="344"/>
      <c r="Z25" s="327" t="s">
        <v>56</v>
      </c>
      <c r="AA25" s="327"/>
      <c r="AB25" s="327"/>
      <c r="AC25" s="327"/>
      <c r="AD25" s="327"/>
      <c r="AE25" s="327"/>
      <c r="AF25" s="327"/>
    </row>
    <row r="26" spans="1:32" x14ac:dyDescent="0.25">
      <c r="A26" s="343"/>
      <c r="B26" s="343"/>
      <c r="C26" s="343"/>
      <c r="D26" s="327" t="s">
        <v>57</v>
      </c>
      <c r="E26" s="327"/>
      <c r="F26" s="327"/>
      <c r="G26" s="327"/>
      <c r="H26" s="332"/>
      <c r="I26" s="332"/>
      <c r="J26" s="327" t="s">
        <v>58</v>
      </c>
      <c r="K26" s="327"/>
      <c r="L26" s="327"/>
      <c r="M26" s="327"/>
      <c r="N26" s="327"/>
      <c r="O26" s="330">
        <f>N23*H26</f>
        <v>0</v>
      </c>
      <c r="P26" s="330"/>
      <c r="Q26" s="330"/>
      <c r="R26" s="330"/>
      <c r="S26" s="330"/>
      <c r="T26" s="330"/>
      <c r="U26" s="330"/>
      <c r="V26" s="330"/>
      <c r="W26" s="173"/>
      <c r="X26" s="173"/>
      <c r="Y26" s="173"/>
      <c r="Z26" s="173"/>
      <c r="AA26" s="173"/>
      <c r="AB26" s="173"/>
      <c r="AC26" s="173"/>
      <c r="AD26" s="173"/>
      <c r="AE26" s="173"/>
      <c r="AF26" s="173"/>
    </row>
    <row r="27" spans="1:32" x14ac:dyDescent="0.25">
      <c r="A27" s="343"/>
      <c r="B27" s="343"/>
      <c r="C27" s="34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row>
    <row r="28" spans="1:32" x14ac:dyDescent="0.25">
      <c r="A28" s="343"/>
      <c r="B28" s="343"/>
      <c r="C28" s="343"/>
      <c r="D28" s="327" t="s">
        <v>59</v>
      </c>
      <c r="E28" s="327"/>
      <c r="F28" s="327"/>
      <c r="G28" s="327"/>
      <c r="H28" s="327"/>
      <c r="I28" s="327"/>
      <c r="J28" s="327"/>
      <c r="K28" s="327"/>
      <c r="L28" s="72"/>
      <c r="M28" s="327"/>
      <c r="N28" s="327"/>
      <c r="O28" s="327"/>
      <c r="P28" s="327"/>
      <c r="Q28" s="327"/>
      <c r="R28" s="327"/>
      <c r="S28" s="327"/>
      <c r="T28" s="327"/>
      <c r="U28" s="327"/>
      <c r="V28" s="327"/>
      <c r="W28" s="173"/>
      <c r="X28" s="173"/>
      <c r="Y28" s="173"/>
      <c r="Z28" s="173"/>
      <c r="AA28" s="173"/>
      <c r="AB28" s="173"/>
      <c r="AC28" s="173"/>
      <c r="AD28" s="173"/>
      <c r="AE28" s="173"/>
      <c r="AF28" s="173"/>
    </row>
    <row r="29" spans="1:32" x14ac:dyDescent="0.25">
      <c r="A29" s="343"/>
      <c r="B29" s="343"/>
      <c r="C29" s="343"/>
      <c r="D29" s="327" t="s">
        <v>57</v>
      </c>
      <c r="E29" s="327"/>
      <c r="F29" s="327"/>
      <c r="G29" s="327"/>
      <c r="H29" s="335"/>
      <c r="I29" s="335"/>
      <c r="J29" s="327" t="s">
        <v>58</v>
      </c>
      <c r="K29" s="327"/>
      <c r="L29" s="327"/>
      <c r="M29" s="327"/>
      <c r="N29" s="327"/>
      <c r="O29" s="330">
        <f>(N23*H29)</f>
        <v>0</v>
      </c>
      <c r="P29" s="330"/>
      <c r="Q29" s="330"/>
      <c r="R29" s="330"/>
      <c r="S29" s="330"/>
      <c r="T29" s="330"/>
      <c r="U29" s="330"/>
      <c r="V29" s="330"/>
      <c r="W29" s="173"/>
      <c r="X29" s="173"/>
      <c r="Y29" s="173"/>
      <c r="Z29" s="173"/>
      <c r="AA29" s="173"/>
      <c r="AB29" s="173"/>
      <c r="AC29" s="173"/>
      <c r="AD29" s="173"/>
      <c r="AE29" s="173"/>
      <c r="AF29" s="173"/>
    </row>
    <row r="30" spans="1:32" x14ac:dyDescent="0.25">
      <c r="A30" s="327" t="s">
        <v>60</v>
      </c>
      <c r="B30" s="327"/>
      <c r="C30" s="327"/>
      <c r="D30" s="327"/>
      <c r="E30" s="327"/>
      <c r="F30" s="327"/>
      <c r="G30" s="327"/>
      <c r="H30" s="327"/>
      <c r="I30" s="327"/>
      <c r="J30" s="327" t="s">
        <v>48</v>
      </c>
      <c r="K30" s="327"/>
      <c r="L30" s="342">
        <f>(N23-O29-O26)</f>
        <v>0</v>
      </c>
      <c r="M30" s="342"/>
      <c r="N30" s="342"/>
      <c r="O30" s="342"/>
      <c r="P30" s="342"/>
      <c r="Q30" s="342"/>
      <c r="R30" s="342"/>
      <c r="S30" s="342"/>
      <c r="T30" s="342"/>
      <c r="U30" s="342"/>
      <c r="V30" s="342"/>
      <c r="W30" s="72"/>
      <c r="X30" s="173"/>
      <c r="Y30" s="173"/>
      <c r="Z30" s="173"/>
      <c r="AA30" s="173"/>
      <c r="AB30" s="173"/>
      <c r="AC30" s="173"/>
      <c r="AD30" s="173"/>
      <c r="AE30" s="173"/>
      <c r="AF30" s="173"/>
    </row>
    <row r="31" spans="1:32" x14ac:dyDescent="0.25">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row>
    <row r="32" spans="1:32" x14ac:dyDescent="0.25">
      <c r="A32" s="327" t="s">
        <v>62</v>
      </c>
      <c r="B32" s="327"/>
      <c r="C32" s="327"/>
      <c r="D32" s="327"/>
      <c r="E32" s="327"/>
      <c r="F32" s="327"/>
      <c r="G32" s="327"/>
      <c r="H32" s="327"/>
      <c r="I32" s="327"/>
      <c r="J32" s="327"/>
      <c r="K32" s="327"/>
      <c r="L32" s="176" t="s">
        <v>63</v>
      </c>
      <c r="M32" s="327"/>
      <c r="N32" s="327"/>
      <c r="O32" s="327"/>
      <c r="P32" s="327"/>
      <c r="Q32" s="327"/>
      <c r="R32" s="327"/>
      <c r="S32" s="327"/>
      <c r="T32" s="327"/>
      <c r="U32" s="327"/>
      <c r="V32" s="340" t="s">
        <v>64</v>
      </c>
      <c r="W32" s="340"/>
      <c r="X32" s="340"/>
      <c r="Y32" s="341">
        <v>0</v>
      </c>
      <c r="Z32" s="341"/>
      <c r="AA32" s="341"/>
      <c r="AB32" s="341"/>
      <c r="AC32" s="341"/>
      <c r="AD32" s="341"/>
      <c r="AE32" s="341"/>
      <c r="AF32" s="341"/>
    </row>
    <row r="33" spans="1:32" x14ac:dyDescent="0.25">
      <c r="A33" s="327" t="s">
        <v>65</v>
      </c>
      <c r="B33" s="327"/>
      <c r="C33" s="327"/>
      <c r="D33" s="327"/>
      <c r="E33" s="327"/>
      <c r="F33" s="327"/>
      <c r="G33" s="327"/>
      <c r="H33" s="339">
        <v>0</v>
      </c>
      <c r="I33" s="339"/>
      <c r="J33" s="339"/>
      <c r="K33" s="72"/>
      <c r="L33" s="327" t="s">
        <v>66</v>
      </c>
      <c r="M33" s="327"/>
      <c r="N33" s="327"/>
      <c r="O33" s="327"/>
      <c r="P33" s="330">
        <v>17.5</v>
      </c>
      <c r="Q33" s="330"/>
      <c r="R33" s="330"/>
      <c r="S33" s="330"/>
      <c r="T33" s="330"/>
      <c r="U33" s="72"/>
      <c r="V33" s="340" t="s">
        <v>64</v>
      </c>
      <c r="W33" s="340"/>
      <c r="X33" s="340"/>
      <c r="Y33" s="341">
        <f>H33*P33</f>
        <v>0</v>
      </c>
      <c r="Z33" s="341"/>
      <c r="AA33" s="341"/>
      <c r="AB33" s="341"/>
      <c r="AC33" s="341"/>
      <c r="AD33" s="341"/>
      <c r="AE33" s="341"/>
      <c r="AF33" s="341"/>
    </row>
    <row r="34" spans="1:32" x14ac:dyDescent="0.25">
      <c r="A34" s="327" t="s">
        <v>67</v>
      </c>
      <c r="B34" s="327"/>
      <c r="C34" s="327"/>
      <c r="D34" s="327"/>
      <c r="E34" s="327"/>
      <c r="F34" s="327"/>
      <c r="G34" s="327"/>
      <c r="H34" s="339">
        <v>0</v>
      </c>
      <c r="I34" s="339"/>
      <c r="J34" s="339"/>
      <c r="K34" s="72"/>
      <c r="L34" s="327" t="s">
        <v>66</v>
      </c>
      <c r="M34" s="327"/>
      <c r="N34" s="327"/>
      <c r="O34" s="327"/>
      <c r="P34" s="330">
        <v>16.45</v>
      </c>
      <c r="Q34" s="330"/>
      <c r="R34" s="330"/>
      <c r="S34" s="330"/>
      <c r="T34" s="330"/>
      <c r="U34" s="72"/>
      <c r="V34" s="340" t="s">
        <v>64</v>
      </c>
      <c r="W34" s="340"/>
      <c r="X34" s="340"/>
      <c r="Y34" s="341">
        <f>H34*P34</f>
        <v>0</v>
      </c>
      <c r="Z34" s="341"/>
      <c r="AA34" s="341"/>
      <c r="AB34" s="341"/>
      <c r="AC34" s="341"/>
      <c r="AD34" s="341"/>
      <c r="AE34" s="341"/>
      <c r="AF34" s="341"/>
    </row>
    <row r="35" spans="1:32" x14ac:dyDescent="0.25">
      <c r="A35" s="72"/>
      <c r="B35" s="72"/>
      <c r="C35" s="72"/>
      <c r="D35" s="72"/>
      <c r="E35" s="72"/>
      <c r="F35" s="72"/>
      <c r="G35" s="72"/>
      <c r="H35" s="72"/>
      <c r="I35" s="72"/>
      <c r="J35" s="72"/>
      <c r="K35" s="72"/>
      <c r="L35" s="177"/>
      <c r="M35" s="177"/>
      <c r="N35" s="177"/>
      <c r="O35" s="337" t="s">
        <v>68</v>
      </c>
      <c r="P35" s="337"/>
      <c r="Q35" s="337"/>
      <c r="R35" s="337"/>
      <c r="S35" s="337"/>
      <c r="T35" s="337"/>
      <c r="U35" s="337"/>
      <c r="V35" s="337"/>
      <c r="W35" s="337"/>
      <c r="X35" s="337"/>
      <c r="Y35" s="338">
        <f>SUM(Y32:Y34,L30)</f>
        <v>0</v>
      </c>
      <c r="Z35" s="338"/>
      <c r="AA35" s="338"/>
      <c r="AB35" s="338"/>
      <c r="AC35" s="338"/>
      <c r="AD35" s="338"/>
      <c r="AE35" s="338"/>
      <c r="AF35" s="338"/>
    </row>
    <row r="36" spans="1:32" x14ac:dyDescent="0.25">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row>
    <row r="37" spans="1:32" x14ac:dyDescent="0.25">
      <c r="A37" s="327" t="s">
        <v>69</v>
      </c>
      <c r="B37" s="327"/>
      <c r="C37" s="327"/>
      <c r="D37" s="327"/>
      <c r="E37" s="327"/>
      <c r="F37" s="327"/>
      <c r="G37" s="327"/>
      <c r="H37" s="327"/>
      <c r="I37" s="327"/>
      <c r="J37" s="327"/>
      <c r="K37" s="327"/>
      <c r="L37" s="327"/>
      <c r="M37" s="327"/>
      <c r="N37" s="327"/>
      <c r="O37" s="327" t="s">
        <v>48</v>
      </c>
      <c r="P37" s="327"/>
      <c r="Q37" s="331">
        <f>SUM(Y35,L19)</f>
        <v>30.75</v>
      </c>
      <c r="R37" s="331"/>
      <c r="S37" s="331"/>
      <c r="T37" s="331"/>
      <c r="U37" s="331"/>
      <c r="V37" s="331"/>
      <c r="W37" s="331"/>
      <c r="X37" s="331"/>
      <c r="Y37" s="331"/>
      <c r="Z37" s="173"/>
      <c r="AA37" s="173"/>
      <c r="AB37" s="173"/>
      <c r="AC37" s="173"/>
      <c r="AD37" s="173"/>
      <c r="AE37" s="173"/>
      <c r="AF37" s="173"/>
    </row>
    <row r="38" spans="1:32" x14ac:dyDescent="0.25">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row>
    <row r="39" spans="1:32" x14ac:dyDescent="0.25">
      <c r="A39" s="327" t="s">
        <v>70</v>
      </c>
      <c r="B39" s="327"/>
      <c r="C39" s="327"/>
      <c r="D39" s="327"/>
      <c r="E39" s="327"/>
      <c r="F39" s="327"/>
      <c r="G39" s="327"/>
      <c r="H39" s="327"/>
      <c r="I39" s="327"/>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row>
    <row r="40" spans="1:32" x14ac:dyDescent="0.25">
      <c r="A40" s="327" t="s">
        <v>71</v>
      </c>
      <c r="B40" s="327"/>
      <c r="C40" s="327"/>
      <c r="D40" s="327"/>
      <c r="E40" s="327"/>
      <c r="F40" s="327"/>
      <c r="G40" s="333" t="s">
        <v>72</v>
      </c>
      <c r="H40" s="333"/>
      <c r="I40" s="333"/>
      <c r="J40" s="333"/>
      <c r="K40" s="334" t="s">
        <v>73</v>
      </c>
      <c r="L40" s="333"/>
      <c r="M40" s="333"/>
      <c r="N40" s="335">
        <v>0</v>
      </c>
      <c r="O40" s="335"/>
      <c r="P40" s="335"/>
      <c r="Q40" s="335"/>
      <c r="R40" s="335"/>
      <c r="S40" s="335"/>
      <c r="T40" s="335"/>
      <c r="U40" s="72"/>
      <c r="V40" s="327" t="s">
        <v>48</v>
      </c>
      <c r="W40" s="327"/>
      <c r="X40" s="330">
        <f>ROUND(IF((N10-O15-O18)&lt;0,0,(N10-O15-O18)*N40),2)</f>
        <v>0</v>
      </c>
      <c r="Y40" s="330" t="e">
        <f t="shared" ref="Y40:AF41" si="0">IF(F10-G15-G18&lt;0,0,F10-G15-G18*F40)</f>
        <v>#VALUE!</v>
      </c>
      <c r="Z40" s="330" t="e">
        <f t="shared" si="0"/>
        <v>#VALUE!</v>
      </c>
      <c r="AA40" s="330">
        <f t="shared" si="0"/>
        <v>0</v>
      </c>
      <c r="AB40" s="330" t="e">
        <f t="shared" si="0"/>
        <v>#VALUE!</v>
      </c>
      <c r="AC40" s="330">
        <f t="shared" si="0"/>
        <v>0</v>
      </c>
      <c r="AD40" s="330">
        <f t="shared" si="0"/>
        <v>0</v>
      </c>
      <c r="AE40" s="330">
        <f t="shared" si="0"/>
        <v>0</v>
      </c>
      <c r="AF40" s="330">
        <f t="shared" si="0"/>
        <v>0</v>
      </c>
    </row>
    <row r="41" spans="1:32" x14ac:dyDescent="0.25">
      <c r="A41" s="327" t="s">
        <v>74</v>
      </c>
      <c r="B41" s="327"/>
      <c r="C41" s="327"/>
      <c r="D41" s="327"/>
      <c r="E41" s="327"/>
      <c r="F41" s="327"/>
      <c r="G41" s="333" t="s">
        <v>75</v>
      </c>
      <c r="H41" s="333"/>
      <c r="I41" s="333"/>
      <c r="J41" s="333"/>
      <c r="K41" s="334" t="s">
        <v>76</v>
      </c>
      <c r="L41" s="333"/>
      <c r="M41" s="333"/>
      <c r="N41" s="335">
        <v>0</v>
      </c>
      <c r="O41" s="335"/>
      <c r="P41" s="335"/>
      <c r="Q41" s="335"/>
      <c r="R41" s="335"/>
      <c r="S41" s="335"/>
      <c r="T41" s="335"/>
      <c r="U41" s="72"/>
      <c r="V41" s="327" t="s">
        <v>48</v>
      </c>
      <c r="W41" s="327"/>
      <c r="X41" s="330">
        <f>ROUND(IF((N10+N11-O15-O18)&lt;0,0,(N10+N11-O15-O18)*N41),2)</f>
        <v>0</v>
      </c>
      <c r="Y41" s="330" t="e">
        <f t="shared" si="0"/>
        <v>#VALUE!</v>
      </c>
      <c r="Z41" s="330" t="e">
        <f t="shared" si="0"/>
        <v>#VALUE!</v>
      </c>
      <c r="AA41" s="330">
        <f t="shared" si="0"/>
        <v>0</v>
      </c>
      <c r="AB41" s="330" t="e">
        <f t="shared" si="0"/>
        <v>#VALUE!</v>
      </c>
      <c r="AC41" s="330">
        <f t="shared" si="0"/>
        <v>0</v>
      </c>
      <c r="AD41" s="330">
        <f t="shared" si="0"/>
        <v>0</v>
      </c>
      <c r="AE41" s="330">
        <f t="shared" si="0"/>
        <v>0</v>
      </c>
      <c r="AF41" s="330">
        <f t="shared" si="0"/>
        <v>0</v>
      </c>
    </row>
    <row r="42" spans="1:32" x14ac:dyDescent="0.25">
      <c r="A42" s="327" t="s">
        <v>77</v>
      </c>
      <c r="B42" s="327"/>
      <c r="C42" s="327"/>
      <c r="D42" s="327"/>
      <c r="E42" s="327"/>
      <c r="F42" s="327"/>
      <c r="G42" s="333" t="s">
        <v>78</v>
      </c>
      <c r="H42" s="333"/>
      <c r="I42" s="333"/>
      <c r="J42" s="333"/>
      <c r="K42" s="334" t="s">
        <v>79</v>
      </c>
      <c r="L42" s="333"/>
      <c r="M42" s="333"/>
      <c r="N42" s="336">
        <v>4.0000000000000001E-3</v>
      </c>
      <c r="O42" s="336"/>
      <c r="P42" s="336"/>
      <c r="Q42" s="336"/>
      <c r="R42" s="336"/>
      <c r="S42" s="336"/>
      <c r="T42" s="336"/>
      <c r="U42" s="72"/>
      <c r="V42" s="327" t="s">
        <v>48</v>
      </c>
      <c r="W42" s="327"/>
      <c r="X42" s="330">
        <f>ROUND((Q37+X40+X41)*N42,2)</f>
        <v>0.12</v>
      </c>
      <c r="Y42" s="330"/>
      <c r="Z42" s="330"/>
      <c r="AA42" s="330"/>
      <c r="AB42" s="330"/>
      <c r="AC42" s="330"/>
      <c r="AD42" s="330"/>
      <c r="AE42" s="330"/>
      <c r="AF42" s="330"/>
    </row>
    <row r="43" spans="1:32" x14ac:dyDescent="0.25">
      <c r="A43" s="327" t="s">
        <v>80</v>
      </c>
      <c r="B43" s="327"/>
      <c r="C43" s="327"/>
      <c r="D43" s="327"/>
      <c r="E43" s="327"/>
      <c r="F43" s="327"/>
      <c r="G43" s="333" t="s">
        <v>81</v>
      </c>
      <c r="H43" s="333"/>
      <c r="I43" s="333"/>
      <c r="J43" s="333"/>
      <c r="K43" s="334" t="s">
        <v>82</v>
      </c>
      <c r="L43" s="333"/>
      <c r="M43" s="333"/>
      <c r="N43" s="335">
        <v>0.13</v>
      </c>
      <c r="O43" s="335"/>
      <c r="P43" s="335"/>
      <c r="Q43" s="335"/>
      <c r="R43" s="335"/>
      <c r="S43" s="335"/>
      <c r="T43" s="335"/>
      <c r="U43" s="72"/>
      <c r="V43" s="327" t="s">
        <v>48</v>
      </c>
      <c r="W43" s="327"/>
      <c r="X43" s="330">
        <f>ROUND((Q37+X40+X41+X42)*N43,2)</f>
        <v>4.01</v>
      </c>
      <c r="Y43" s="330"/>
      <c r="Z43" s="330"/>
      <c r="AA43" s="330"/>
      <c r="AB43" s="330"/>
      <c r="AC43" s="330"/>
      <c r="AD43" s="330"/>
      <c r="AE43" s="330"/>
      <c r="AF43" s="330"/>
    </row>
    <row r="44" spans="1:32" x14ac:dyDescent="0.25">
      <c r="A44" s="327" t="s">
        <v>83</v>
      </c>
      <c r="B44" s="327"/>
      <c r="C44" s="327"/>
      <c r="D44" s="327"/>
      <c r="E44" s="327"/>
      <c r="F44" s="327"/>
      <c r="G44" s="332">
        <v>0.1</v>
      </c>
      <c r="H44" s="333"/>
      <c r="I44" s="333"/>
      <c r="J44" s="333"/>
      <c r="K44" s="334" t="s">
        <v>84</v>
      </c>
      <c r="L44" s="333"/>
      <c r="M44" s="333"/>
      <c r="N44" s="335">
        <v>0.1</v>
      </c>
      <c r="O44" s="335"/>
      <c r="P44" s="335"/>
      <c r="Q44" s="335"/>
      <c r="R44" s="335"/>
      <c r="S44" s="335"/>
      <c r="T44" s="335"/>
      <c r="U44" s="72"/>
      <c r="V44" s="327" t="s">
        <v>48</v>
      </c>
      <c r="W44" s="327"/>
      <c r="X44" s="330">
        <f>ROUND((Q37+X40+X41+X42+X43)*N44,2)</f>
        <v>3.49</v>
      </c>
      <c r="Y44" s="330"/>
      <c r="Z44" s="330"/>
      <c r="AA44" s="330"/>
      <c r="AB44" s="330"/>
      <c r="AC44" s="330"/>
      <c r="AD44" s="330"/>
      <c r="AE44" s="330"/>
      <c r="AF44" s="330"/>
    </row>
    <row r="45" spans="1:32" x14ac:dyDescent="0.25">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row>
    <row r="46" spans="1:32" x14ac:dyDescent="0.25">
      <c r="A46" s="327" t="s">
        <v>85</v>
      </c>
      <c r="B46" s="327"/>
      <c r="C46" s="327"/>
      <c r="D46" s="327"/>
      <c r="E46" s="327"/>
      <c r="F46" s="327"/>
      <c r="G46" s="327"/>
      <c r="H46" s="327"/>
      <c r="I46" s="327"/>
      <c r="J46" s="327"/>
      <c r="K46" s="327"/>
      <c r="L46" s="327"/>
      <c r="M46" s="327"/>
      <c r="N46" s="327"/>
      <c r="O46" s="327"/>
      <c r="P46" s="327"/>
      <c r="Q46" s="327"/>
      <c r="R46" s="327"/>
      <c r="S46" s="327"/>
      <c r="T46" s="327"/>
      <c r="U46" s="176"/>
      <c r="V46" s="327" t="s">
        <v>48</v>
      </c>
      <c r="W46" s="327"/>
      <c r="X46" s="330">
        <v>3</v>
      </c>
      <c r="Y46" s="330"/>
      <c r="Z46" s="330"/>
      <c r="AA46" s="330"/>
      <c r="AB46" s="330"/>
      <c r="AC46" s="330"/>
      <c r="AD46" s="330"/>
      <c r="AE46" s="330"/>
      <c r="AF46" s="330"/>
    </row>
    <row r="47" spans="1:32" x14ac:dyDescent="0.25">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row>
    <row r="48" spans="1:32" x14ac:dyDescent="0.25">
      <c r="A48" s="328" t="s">
        <v>86</v>
      </c>
      <c r="B48" s="328"/>
      <c r="C48" s="328"/>
      <c r="D48" s="328"/>
      <c r="E48" s="328"/>
      <c r="F48" s="328"/>
      <c r="G48" s="328"/>
      <c r="H48" s="328"/>
      <c r="I48" s="328"/>
      <c r="J48" s="328"/>
      <c r="K48" s="328"/>
      <c r="L48" s="328"/>
      <c r="M48" s="328"/>
      <c r="N48" s="328"/>
      <c r="O48" s="327" t="s">
        <v>48</v>
      </c>
      <c r="P48" s="327"/>
      <c r="Q48" s="331">
        <f>SUM(X42:AF44,Q37)+X41+X40+X46</f>
        <v>41.37</v>
      </c>
      <c r="R48" s="331"/>
      <c r="S48" s="331"/>
      <c r="T48" s="331"/>
      <c r="U48" s="331"/>
      <c r="V48" s="331"/>
      <c r="W48" s="331"/>
      <c r="X48" s="331"/>
      <c r="Y48" s="331"/>
      <c r="Z48" s="331"/>
      <c r="AA48" s="331"/>
      <c r="AB48" s="173"/>
      <c r="AC48" s="173"/>
      <c r="AD48" s="173"/>
      <c r="AE48" s="173"/>
      <c r="AF48" s="173"/>
    </row>
    <row r="49" spans="1:32" x14ac:dyDescent="0.25">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row>
    <row r="50" spans="1:32" x14ac:dyDescent="0.25">
      <c r="A50" s="328" t="s">
        <v>42</v>
      </c>
      <c r="B50" s="328"/>
      <c r="C50" s="328"/>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row>
    <row r="51" spans="1:32" x14ac:dyDescent="0.25">
      <c r="A51" s="176" t="s">
        <v>87</v>
      </c>
      <c r="B51" s="329" t="s">
        <v>88</v>
      </c>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row>
    <row r="52" spans="1:32" x14ac:dyDescent="0.25">
      <c r="A52" s="176" t="s">
        <v>73</v>
      </c>
      <c r="B52" s="327" t="s">
        <v>89</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row>
    <row r="53" spans="1:32" x14ac:dyDescent="0.25">
      <c r="A53" s="176" t="s">
        <v>76</v>
      </c>
      <c r="B53" s="327" t="s">
        <v>89</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row>
    <row r="54" spans="1:32" x14ac:dyDescent="0.25">
      <c r="A54" s="176" t="s">
        <v>79</v>
      </c>
      <c r="B54" s="327" t="s">
        <v>90</v>
      </c>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row>
    <row r="55" spans="1:32" x14ac:dyDescent="0.25">
      <c r="A55" s="176" t="s">
        <v>82</v>
      </c>
      <c r="B55" s="327" t="s">
        <v>91</v>
      </c>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row>
    <row r="56" spans="1:32" x14ac:dyDescent="0.25">
      <c r="A56" s="176" t="s">
        <v>84</v>
      </c>
      <c r="B56" s="327" t="s">
        <v>92</v>
      </c>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N56"/>
  <sheetViews>
    <sheetView view="pageBreakPreview" topLeftCell="A47" zoomScale="85" zoomScaleNormal="85" zoomScaleSheetLayoutView="85" workbookViewId="0">
      <selection activeCell="B1" sqref="B1:J61"/>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9.85546875" style="112" customWidth="1"/>
    <col min="6" max="9" width="10.7109375" style="112" customWidth="1"/>
    <col min="10" max="10" width="3.7109375" style="289" customWidth="1"/>
    <col min="11" max="257" width="9.140625" style="289"/>
    <col min="258" max="258" width="13.7109375" style="289" customWidth="1"/>
    <col min="259" max="259" width="42.7109375" style="289" bestFit="1" customWidth="1"/>
    <col min="260" max="260" width="8.7109375" style="289" customWidth="1"/>
    <col min="261" max="261" width="9.85546875" style="289" customWidth="1"/>
    <col min="262" max="265" width="10.7109375" style="289" customWidth="1"/>
    <col min="266" max="266" width="3.7109375" style="289" customWidth="1"/>
    <col min="267" max="513" width="9.140625" style="289"/>
    <col min="514" max="514" width="13.7109375" style="289" customWidth="1"/>
    <col min="515" max="515" width="42.7109375" style="289" bestFit="1" customWidth="1"/>
    <col min="516" max="516" width="8.7109375" style="289" customWidth="1"/>
    <col min="517" max="517" width="9.85546875" style="289" customWidth="1"/>
    <col min="518" max="521" width="10.7109375" style="289" customWidth="1"/>
    <col min="522" max="522" width="3.7109375" style="289" customWidth="1"/>
    <col min="523" max="769" width="9.140625" style="289"/>
    <col min="770" max="770" width="13.7109375" style="289" customWidth="1"/>
    <col min="771" max="771" width="42.7109375" style="289" bestFit="1" customWidth="1"/>
    <col min="772" max="772" width="8.7109375" style="289" customWidth="1"/>
    <col min="773" max="773" width="9.85546875" style="289" customWidth="1"/>
    <col min="774" max="777" width="10.7109375" style="289" customWidth="1"/>
    <col min="778" max="778" width="3.7109375" style="289" customWidth="1"/>
    <col min="779" max="1025" width="9.140625" style="289"/>
    <col min="1026" max="1026" width="13.7109375" style="289" customWidth="1"/>
    <col min="1027" max="1027" width="42.7109375" style="289" bestFit="1" customWidth="1"/>
    <col min="1028" max="1028" width="8.7109375" style="289" customWidth="1"/>
    <col min="1029" max="1029" width="9.85546875" style="289" customWidth="1"/>
    <col min="1030" max="1033" width="10.7109375" style="289" customWidth="1"/>
    <col min="1034" max="1034" width="3.7109375" style="289" customWidth="1"/>
    <col min="1035" max="1281" width="9.140625" style="289"/>
    <col min="1282" max="1282" width="13.7109375" style="289" customWidth="1"/>
    <col min="1283" max="1283" width="42.7109375" style="289" bestFit="1" customWidth="1"/>
    <col min="1284" max="1284" width="8.7109375" style="289" customWidth="1"/>
    <col min="1285" max="1285" width="9.85546875" style="289" customWidth="1"/>
    <col min="1286" max="1289" width="10.7109375" style="289" customWidth="1"/>
    <col min="1290" max="1290" width="3.7109375" style="289" customWidth="1"/>
    <col min="1291" max="1537" width="9.140625" style="289"/>
    <col min="1538" max="1538" width="13.7109375" style="289" customWidth="1"/>
    <col min="1539" max="1539" width="42.7109375" style="289" bestFit="1" customWidth="1"/>
    <col min="1540" max="1540" width="8.7109375" style="289" customWidth="1"/>
    <col min="1541" max="1541" width="9.85546875" style="289" customWidth="1"/>
    <col min="1542" max="1545" width="10.7109375" style="289" customWidth="1"/>
    <col min="1546" max="1546" width="3.7109375" style="289" customWidth="1"/>
    <col min="1547" max="1793" width="9.140625" style="289"/>
    <col min="1794" max="1794" width="13.7109375" style="289" customWidth="1"/>
    <col min="1795" max="1795" width="42.7109375" style="289" bestFit="1" customWidth="1"/>
    <col min="1796" max="1796" width="8.7109375" style="289" customWidth="1"/>
    <col min="1797" max="1797" width="9.85546875" style="289" customWidth="1"/>
    <col min="1798" max="1801" width="10.7109375" style="289" customWidth="1"/>
    <col min="1802" max="1802" width="3.7109375" style="289" customWidth="1"/>
    <col min="1803" max="2049" width="9.140625" style="289"/>
    <col min="2050" max="2050" width="13.7109375" style="289" customWidth="1"/>
    <col min="2051" max="2051" width="42.7109375" style="289" bestFit="1" customWidth="1"/>
    <col min="2052" max="2052" width="8.7109375" style="289" customWidth="1"/>
    <col min="2053" max="2053" width="9.85546875" style="289" customWidth="1"/>
    <col min="2054" max="2057" width="10.7109375" style="289" customWidth="1"/>
    <col min="2058" max="2058" width="3.7109375" style="289" customWidth="1"/>
    <col min="2059" max="2305" width="9.140625" style="289"/>
    <col min="2306" max="2306" width="13.7109375" style="289" customWidth="1"/>
    <col min="2307" max="2307" width="42.7109375" style="289" bestFit="1" customWidth="1"/>
    <col min="2308" max="2308" width="8.7109375" style="289" customWidth="1"/>
    <col min="2309" max="2309" width="9.85546875" style="289" customWidth="1"/>
    <col min="2310" max="2313" width="10.7109375" style="289" customWidth="1"/>
    <col min="2314" max="2314" width="3.7109375" style="289" customWidth="1"/>
    <col min="2315" max="2561" width="9.140625" style="289"/>
    <col min="2562" max="2562" width="13.7109375" style="289" customWidth="1"/>
    <col min="2563" max="2563" width="42.7109375" style="289" bestFit="1" customWidth="1"/>
    <col min="2564" max="2564" width="8.7109375" style="289" customWidth="1"/>
    <col min="2565" max="2565" width="9.85546875" style="289" customWidth="1"/>
    <col min="2566" max="2569" width="10.7109375" style="289" customWidth="1"/>
    <col min="2570" max="2570" width="3.7109375" style="289" customWidth="1"/>
    <col min="2571" max="2817" width="9.140625" style="289"/>
    <col min="2818" max="2818" width="13.7109375" style="289" customWidth="1"/>
    <col min="2819" max="2819" width="42.7109375" style="289" bestFit="1" customWidth="1"/>
    <col min="2820" max="2820" width="8.7109375" style="289" customWidth="1"/>
    <col min="2821" max="2821" width="9.85546875" style="289" customWidth="1"/>
    <col min="2822" max="2825" width="10.7109375" style="289" customWidth="1"/>
    <col min="2826" max="2826" width="3.7109375" style="289" customWidth="1"/>
    <col min="2827" max="3073" width="9.140625" style="289"/>
    <col min="3074" max="3074" width="13.7109375" style="289" customWidth="1"/>
    <col min="3075" max="3075" width="42.7109375" style="289" bestFit="1" customWidth="1"/>
    <col min="3076" max="3076" width="8.7109375" style="289" customWidth="1"/>
    <col min="3077" max="3077" width="9.85546875" style="289" customWidth="1"/>
    <col min="3078" max="3081" width="10.7109375" style="289" customWidth="1"/>
    <col min="3082" max="3082" width="3.7109375" style="289" customWidth="1"/>
    <col min="3083" max="3329" width="9.140625" style="289"/>
    <col min="3330" max="3330" width="13.7109375" style="289" customWidth="1"/>
    <col min="3331" max="3331" width="42.7109375" style="289" bestFit="1" customWidth="1"/>
    <col min="3332" max="3332" width="8.7109375" style="289" customWidth="1"/>
    <col min="3333" max="3333" width="9.85546875" style="289" customWidth="1"/>
    <col min="3334" max="3337" width="10.7109375" style="289" customWidth="1"/>
    <col min="3338" max="3338" width="3.7109375" style="289" customWidth="1"/>
    <col min="3339" max="3585" width="9.140625" style="289"/>
    <col min="3586" max="3586" width="13.7109375" style="289" customWidth="1"/>
    <col min="3587" max="3587" width="42.7109375" style="289" bestFit="1" customWidth="1"/>
    <col min="3588" max="3588" width="8.7109375" style="289" customWidth="1"/>
    <col min="3589" max="3589" width="9.85546875" style="289" customWidth="1"/>
    <col min="3590" max="3593" width="10.7109375" style="289" customWidth="1"/>
    <col min="3594" max="3594" width="3.7109375" style="289" customWidth="1"/>
    <col min="3595" max="3841" width="9.140625" style="289"/>
    <col min="3842" max="3842" width="13.7109375" style="289" customWidth="1"/>
    <col min="3843" max="3843" width="42.7109375" style="289" bestFit="1" customWidth="1"/>
    <col min="3844" max="3844" width="8.7109375" style="289" customWidth="1"/>
    <col min="3845" max="3845" width="9.85546875" style="289" customWidth="1"/>
    <col min="3846" max="3849" width="10.7109375" style="289" customWidth="1"/>
    <col min="3850" max="3850" width="3.7109375" style="289" customWidth="1"/>
    <col min="3851" max="4097" width="9.140625" style="289"/>
    <col min="4098" max="4098" width="13.7109375" style="289" customWidth="1"/>
    <col min="4099" max="4099" width="42.7109375" style="289" bestFit="1" customWidth="1"/>
    <col min="4100" max="4100" width="8.7109375" style="289" customWidth="1"/>
    <col min="4101" max="4101" width="9.85546875" style="289" customWidth="1"/>
    <col min="4102" max="4105" width="10.7109375" style="289" customWidth="1"/>
    <col min="4106" max="4106" width="3.7109375" style="289" customWidth="1"/>
    <col min="4107" max="4353" width="9.140625" style="289"/>
    <col min="4354" max="4354" width="13.7109375" style="289" customWidth="1"/>
    <col min="4355" max="4355" width="42.7109375" style="289" bestFit="1" customWidth="1"/>
    <col min="4356" max="4356" width="8.7109375" style="289" customWidth="1"/>
    <col min="4357" max="4357" width="9.85546875" style="289" customWidth="1"/>
    <col min="4358" max="4361" width="10.7109375" style="289" customWidth="1"/>
    <col min="4362" max="4362" width="3.7109375" style="289" customWidth="1"/>
    <col min="4363" max="4609" width="9.140625" style="289"/>
    <col min="4610" max="4610" width="13.7109375" style="289" customWidth="1"/>
    <col min="4611" max="4611" width="42.7109375" style="289" bestFit="1" customWidth="1"/>
    <col min="4612" max="4612" width="8.7109375" style="289" customWidth="1"/>
    <col min="4613" max="4613" width="9.85546875" style="289" customWidth="1"/>
    <col min="4614" max="4617" width="10.7109375" style="289" customWidth="1"/>
    <col min="4618" max="4618" width="3.7109375" style="289" customWidth="1"/>
    <col min="4619" max="4865" width="9.140625" style="289"/>
    <col min="4866" max="4866" width="13.7109375" style="289" customWidth="1"/>
    <col min="4867" max="4867" width="42.7109375" style="289" bestFit="1" customWidth="1"/>
    <col min="4868" max="4868" width="8.7109375" style="289" customWidth="1"/>
    <col min="4869" max="4869" width="9.85546875" style="289" customWidth="1"/>
    <col min="4870" max="4873" width="10.7109375" style="289" customWidth="1"/>
    <col min="4874" max="4874" width="3.7109375" style="289" customWidth="1"/>
    <col min="4875" max="5121" width="9.140625" style="289"/>
    <col min="5122" max="5122" width="13.7109375" style="289" customWidth="1"/>
    <col min="5123" max="5123" width="42.7109375" style="289" bestFit="1" customWidth="1"/>
    <col min="5124" max="5124" width="8.7109375" style="289" customWidth="1"/>
    <col min="5125" max="5125" width="9.85546875" style="289" customWidth="1"/>
    <col min="5126" max="5129" width="10.7109375" style="289" customWidth="1"/>
    <col min="5130" max="5130" width="3.7109375" style="289" customWidth="1"/>
    <col min="5131" max="5377" width="9.140625" style="289"/>
    <col min="5378" max="5378" width="13.7109375" style="289" customWidth="1"/>
    <col min="5379" max="5379" width="42.7109375" style="289" bestFit="1" customWidth="1"/>
    <col min="5380" max="5380" width="8.7109375" style="289" customWidth="1"/>
    <col min="5381" max="5381" width="9.85546875" style="289" customWidth="1"/>
    <col min="5382" max="5385" width="10.7109375" style="289" customWidth="1"/>
    <col min="5386" max="5386" width="3.7109375" style="289" customWidth="1"/>
    <col min="5387" max="5633" width="9.140625" style="289"/>
    <col min="5634" max="5634" width="13.7109375" style="289" customWidth="1"/>
    <col min="5635" max="5635" width="42.7109375" style="289" bestFit="1" customWidth="1"/>
    <col min="5636" max="5636" width="8.7109375" style="289" customWidth="1"/>
    <col min="5637" max="5637" width="9.85546875" style="289" customWidth="1"/>
    <col min="5638" max="5641" width="10.7109375" style="289" customWidth="1"/>
    <col min="5642" max="5642" width="3.7109375" style="289" customWidth="1"/>
    <col min="5643" max="5889" width="9.140625" style="289"/>
    <col min="5890" max="5890" width="13.7109375" style="289" customWidth="1"/>
    <col min="5891" max="5891" width="42.7109375" style="289" bestFit="1" customWidth="1"/>
    <col min="5892" max="5892" width="8.7109375" style="289" customWidth="1"/>
    <col min="5893" max="5893" width="9.85546875" style="289" customWidth="1"/>
    <col min="5894" max="5897" width="10.7109375" style="289" customWidth="1"/>
    <col min="5898" max="5898" width="3.7109375" style="289" customWidth="1"/>
    <col min="5899" max="6145" width="9.140625" style="289"/>
    <col min="6146" max="6146" width="13.7109375" style="289" customWidth="1"/>
    <col min="6147" max="6147" width="42.7109375" style="289" bestFit="1" customWidth="1"/>
    <col min="6148" max="6148" width="8.7109375" style="289" customWidth="1"/>
    <col min="6149" max="6149" width="9.85546875" style="289" customWidth="1"/>
    <col min="6150" max="6153" width="10.7109375" style="289" customWidth="1"/>
    <col min="6154" max="6154" width="3.7109375" style="289" customWidth="1"/>
    <col min="6155" max="6401" width="9.140625" style="289"/>
    <col min="6402" max="6402" width="13.7109375" style="289" customWidth="1"/>
    <col min="6403" max="6403" width="42.7109375" style="289" bestFit="1" customWidth="1"/>
    <col min="6404" max="6404" width="8.7109375" style="289" customWidth="1"/>
    <col min="6405" max="6405" width="9.85546875" style="289" customWidth="1"/>
    <col min="6406" max="6409" width="10.7109375" style="289" customWidth="1"/>
    <col min="6410" max="6410" width="3.7109375" style="289" customWidth="1"/>
    <col min="6411" max="6657" width="9.140625" style="289"/>
    <col min="6658" max="6658" width="13.7109375" style="289" customWidth="1"/>
    <col min="6659" max="6659" width="42.7109375" style="289" bestFit="1" customWidth="1"/>
    <col min="6660" max="6660" width="8.7109375" style="289" customWidth="1"/>
    <col min="6661" max="6661" width="9.85546875" style="289" customWidth="1"/>
    <col min="6662" max="6665" width="10.7109375" style="289" customWidth="1"/>
    <col min="6666" max="6666" width="3.7109375" style="289" customWidth="1"/>
    <col min="6667" max="6913" width="9.140625" style="289"/>
    <col min="6914" max="6914" width="13.7109375" style="289" customWidth="1"/>
    <col min="6915" max="6915" width="42.7109375" style="289" bestFit="1" customWidth="1"/>
    <col min="6916" max="6916" width="8.7109375" style="289" customWidth="1"/>
    <col min="6917" max="6917" width="9.85546875" style="289" customWidth="1"/>
    <col min="6918" max="6921" width="10.7109375" style="289" customWidth="1"/>
    <col min="6922" max="6922" width="3.7109375" style="289" customWidth="1"/>
    <col min="6923" max="7169" width="9.140625" style="289"/>
    <col min="7170" max="7170" width="13.7109375" style="289" customWidth="1"/>
    <col min="7171" max="7171" width="42.7109375" style="289" bestFit="1" customWidth="1"/>
    <col min="7172" max="7172" width="8.7109375" style="289" customWidth="1"/>
    <col min="7173" max="7173" width="9.85546875" style="289" customWidth="1"/>
    <col min="7174" max="7177" width="10.7109375" style="289" customWidth="1"/>
    <col min="7178" max="7178" width="3.7109375" style="289" customWidth="1"/>
    <col min="7179" max="7425" width="9.140625" style="289"/>
    <col min="7426" max="7426" width="13.7109375" style="289" customWidth="1"/>
    <col min="7427" max="7427" width="42.7109375" style="289" bestFit="1" customWidth="1"/>
    <col min="7428" max="7428" width="8.7109375" style="289" customWidth="1"/>
    <col min="7429" max="7429" width="9.85546875" style="289" customWidth="1"/>
    <col min="7430" max="7433" width="10.7109375" style="289" customWidth="1"/>
    <col min="7434" max="7434" width="3.7109375" style="289" customWidth="1"/>
    <col min="7435" max="7681" width="9.140625" style="289"/>
    <col min="7682" max="7682" width="13.7109375" style="289" customWidth="1"/>
    <col min="7683" max="7683" width="42.7109375" style="289" bestFit="1" customWidth="1"/>
    <col min="7684" max="7684" width="8.7109375" style="289" customWidth="1"/>
    <col min="7685" max="7685" width="9.85546875" style="289" customWidth="1"/>
    <col min="7686" max="7689" width="10.7109375" style="289" customWidth="1"/>
    <col min="7690" max="7690" width="3.7109375" style="289" customWidth="1"/>
    <col min="7691" max="7937" width="9.140625" style="289"/>
    <col min="7938" max="7938" width="13.7109375" style="289" customWidth="1"/>
    <col min="7939" max="7939" width="42.7109375" style="289" bestFit="1" customWidth="1"/>
    <col min="7940" max="7940" width="8.7109375" style="289" customWidth="1"/>
    <col min="7941" max="7941" width="9.85546875" style="289" customWidth="1"/>
    <col min="7942" max="7945" width="10.7109375" style="289" customWidth="1"/>
    <col min="7946" max="7946" width="3.7109375" style="289" customWidth="1"/>
    <col min="7947" max="8193" width="9.140625" style="289"/>
    <col min="8194" max="8194" width="13.7109375" style="289" customWidth="1"/>
    <col min="8195" max="8195" width="42.7109375" style="289" bestFit="1" customWidth="1"/>
    <col min="8196" max="8196" width="8.7109375" style="289" customWidth="1"/>
    <col min="8197" max="8197" width="9.85546875" style="289" customWidth="1"/>
    <col min="8198" max="8201" width="10.7109375" style="289" customWidth="1"/>
    <col min="8202" max="8202" width="3.7109375" style="289" customWidth="1"/>
    <col min="8203" max="8449" width="9.140625" style="289"/>
    <col min="8450" max="8450" width="13.7109375" style="289" customWidth="1"/>
    <col min="8451" max="8451" width="42.7109375" style="289" bestFit="1" customWidth="1"/>
    <col min="8452" max="8452" width="8.7109375" style="289" customWidth="1"/>
    <col min="8453" max="8453" width="9.85546875" style="289" customWidth="1"/>
    <col min="8454" max="8457" width="10.7109375" style="289" customWidth="1"/>
    <col min="8458" max="8458" width="3.7109375" style="289" customWidth="1"/>
    <col min="8459" max="8705" width="9.140625" style="289"/>
    <col min="8706" max="8706" width="13.7109375" style="289" customWidth="1"/>
    <col min="8707" max="8707" width="42.7109375" style="289" bestFit="1" customWidth="1"/>
    <col min="8708" max="8708" width="8.7109375" style="289" customWidth="1"/>
    <col min="8709" max="8709" width="9.85546875" style="289" customWidth="1"/>
    <col min="8710" max="8713" width="10.7109375" style="289" customWidth="1"/>
    <col min="8714" max="8714" width="3.7109375" style="289" customWidth="1"/>
    <col min="8715" max="8961" width="9.140625" style="289"/>
    <col min="8962" max="8962" width="13.7109375" style="289" customWidth="1"/>
    <col min="8963" max="8963" width="42.7109375" style="289" bestFit="1" customWidth="1"/>
    <col min="8964" max="8964" width="8.7109375" style="289" customWidth="1"/>
    <col min="8965" max="8965" width="9.85546875" style="289" customWidth="1"/>
    <col min="8966" max="8969" width="10.7109375" style="289" customWidth="1"/>
    <col min="8970" max="8970" width="3.7109375" style="289" customWidth="1"/>
    <col min="8971" max="9217" width="9.140625" style="289"/>
    <col min="9218" max="9218" width="13.7109375" style="289" customWidth="1"/>
    <col min="9219" max="9219" width="42.7109375" style="289" bestFit="1" customWidth="1"/>
    <col min="9220" max="9220" width="8.7109375" style="289" customWidth="1"/>
    <col min="9221" max="9221" width="9.85546875" style="289" customWidth="1"/>
    <col min="9222" max="9225" width="10.7109375" style="289" customWidth="1"/>
    <col min="9226" max="9226" width="3.7109375" style="289" customWidth="1"/>
    <col min="9227" max="9473" width="9.140625" style="289"/>
    <col min="9474" max="9474" width="13.7109375" style="289" customWidth="1"/>
    <col min="9475" max="9475" width="42.7109375" style="289" bestFit="1" customWidth="1"/>
    <col min="9476" max="9476" width="8.7109375" style="289" customWidth="1"/>
    <col min="9477" max="9477" width="9.85546875" style="289" customWidth="1"/>
    <col min="9478" max="9481" width="10.7109375" style="289" customWidth="1"/>
    <col min="9482" max="9482" width="3.7109375" style="289" customWidth="1"/>
    <col min="9483" max="9729" width="9.140625" style="289"/>
    <col min="9730" max="9730" width="13.7109375" style="289" customWidth="1"/>
    <col min="9731" max="9731" width="42.7109375" style="289" bestFit="1" customWidth="1"/>
    <col min="9732" max="9732" width="8.7109375" style="289" customWidth="1"/>
    <col min="9733" max="9733" width="9.85546875" style="289" customWidth="1"/>
    <col min="9734" max="9737" width="10.7109375" style="289" customWidth="1"/>
    <col min="9738" max="9738" width="3.7109375" style="289" customWidth="1"/>
    <col min="9739" max="9985" width="9.140625" style="289"/>
    <col min="9986" max="9986" width="13.7109375" style="289" customWidth="1"/>
    <col min="9987" max="9987" width="42.7109375" style="289" bestFit="1" customWidth="1"/>
    <col min="9988" max="9988" width="8.7109375" style="289" customWidth="1"/>
    <col min="9989" max="9989" width="9.85546875" style="289" customWidth="1"/>
    <col min="9990" max="9993" width="10.7109375" style="289" customWidth="1"/>
    <col min="9994" max="9994" width="3.7109375" style="289" customWidth="1"/>
    <col min="9995" max="10241" width="9.140625" style="289"/>
    <col min="10242" max="10242" width="13.7109375" style="289" customWidth="1"/>
    <col min="10243" max="10243" width="42.7109375" style="289" bestFit="1" customWidth="1"/>
    <col min="10244" max="10244" width="8.7109375" style="289" customWidth="1"/>
    <col min="10245" max="10245" width="9.85546875" style="289" customWidth="1"/>
    <col min="10246" max="10249" width="10.7109375" style="289" customWidth="1"/>
    <col min="10250" max="10250" width="3.7109375" style="289" customWidth="1"/>
    <col min="10251" max="10497" width="9.140625" style="289"/>
    <col min="10498" max="10498" width="13.7109375" style="289" customWidth="1"/>
    <col min="10499" max="10499" width="42.7109375" style="289" bestFit="1" customWidth="1"/>
    <col min="10500" max="10500" width="8.7109375" style="289" customWidth="1"/>
    <col min="10501" max="10501" width="9.85546875" style="289" customWidth="1"/>
    <col min="10502" max="10505" width="10.7109375" style="289" customWidth="1"/>
    <col min="10506" max="10506" width="3.7109375" style="289" customWidth="1"/>
    <col min="10507" max="10753" width="9.140625" style="289"/>
    <col min="10754" max="10754" width="13.7109375" style="289" customWidth="1"/>
    <col min="10755" max="10755" width="42.7109375" style="289" bestFit="1" customWidth="1"/>
    <col min="10756" max="10756" width="8.7109375" style="289" customWidth="1"/>
    <col min="10757" max="10757" width="9.85546875" style="289" customWidth="1"/>
    <col min="10758" max="10761" width="10.7109375" style="289" customWidth="1"/>
    <col min="10762" max="10762" width="3.7109375" style="289" customWidth="1"/>
    <col min="10763" max="11009" width="9.140625" style="289"/>
    <col min="11010" max="11010" width="13.7109375" style="289" customWidth="1"/>
    <col min="11011" max="11011" width="42.7109375" style="289" bestFit="1" customWidth="1"/>
    <col min="11012" max="11012" width="8.7109375" style="289" customWidth="1"/>
    <col min="11013" max="11013" width="9.85546875" style="289" customWidth="1"/>
    <col min="11014" max="11017" width="10.7109375" style="289" customWidth="1"/>
    <col min="11018" max="11018" width="3.7109375" style="289" customWidth="1"/>
    <col min="11019" max="11265" width="9.140625" style="289"/>
    <col min="11266" max="11266" width="13.7109375" style="289" customWidth="1"/>
    <col min="11267" max="11267" width="42.7109375" style="289" bestFit="1" customWidth="1"/>
    <col min="11268" max="11268" width="8.7109375" style="289" customWidth="1"/>
    <col min="11269" max="11269" width="9.85546875" style="289" customWidth="1"/>
    <col min="11270" max="11273" width="10.7109375" style="289" customWidth="1"/>
    <col min="11274" max="11274" width="3.7109375" style="289" customWidth="1"/>
    <col min="11275" max="11521" width="9.140625" style="289"/>
    <col min="11522" max="11522" width="13.7109375" style="289" customWidth="1"/>
    <col min="11523" max="11523" width="42.7109375" style="289" bestFit="1" customWidth="1"/>
    <col min="11524" max="11524" width="8.7109375" style="289" customWidth="1"/>
    <col min="11525" max="11525" width="9.85546875" style="289" customWidth="1"/>
    <col min="11526" max="11529" width="10.7109375" style="289" customWidth="1"/>
    <col min="11530" max="11530" width="3.7109375" style="289" customWidth="1"/>
    <col min="11531" max="11777" width="9.140625" style="289"/>
    <col min="11778" max="11778" width="13.7109375" style="289" customWidth="1"/>
    <col min="11779" max="11779" width="42.7109375" style="289" bestFit="1" customWidth="1"/>
    <col min="11780" max="11780" width="8.7109375" style="289" customWidth="1"/>
    <col min="11781" max="11781" width="9.85546875" style="289" customWidth="1"/>
    <col min="11782" max="11785" width="10.7109375" style="289" customWidth="1"/>
    <col min="11786" max="11786" width="3.7109375" style="289" customWidth="1"/>
    <col min="11787" max="12033" width="9.140625" style="289"/>
    <col min="12034" max="12034" width="13.7109375" style="289" customWidth="1"/>
    <col min="12035" max="12035" width="42.7109375" style="289" bestFit="1" customWidth="1"/>
    <col min="12036" max="12036" width="8.7109375" style="289" customWidth="1"/>
    <col min="12037" max="12037" width="9.85546875" style="289" customWidth="1"/>
    <col min="12038" max="12041" width="10.7109375" style="289" customWidth="1"/>
    <col min="12042" max="12042" width="3.7109375" style="289" customWidth="1"/>
    <col min="12043" max="12289" width="9.140625" style="289"/>
    <col min="12290" max="12290" width="13.7109375" style="289" customWidth="1"/>
    <col min="12291" max="12291" width="42.7109375" style="289" bestFit="1" customWidth="1"/>
    <col min="12292" max="12292" width="8.7109375" style="289" customWidth="1"/>
    <col min="12293" max="12293" width="9.85546875" style="289" customWidth="1"/>
    <col min="12294" max="12297" width="10.7109375" style="289" customWidth="1"/>
    <col min="12298" max="12298" width="3.7109375" style="289" customWidth="1"/>
    <col min="12299" max="12545" width="9.140625" style="289"/>
    <col min="12546" max="12546" width="13.7109375" style="289" customWidth="1"/>
    <col min="12547" max="12547" width="42.7109375" style="289" bestFit="1" customWidth="1"/>
    <col min="12548" max="12548" width="8.7109375" style="289" customWidth="1"/>
    <col min="12549" max="12549" width="9.85546875" style="289" customWidth="1"/>
    <col min="12550" max="12553" width="10.7109375" style="289" customWidth="1"/>
    <col min="12554" max="12554" width="3.7109375" style="289" customWidth="1"/>
    <col min="12555" max="12801" width="9.140625" style="289"/>
    <col min="12802" max="12802" width="13.7109375" style="289" customWidth="1"/>
    <col min="12803" max="12803" width="42.7109375" style="289" bestFit="1" customWidth="1"/>
    <col min="12804" max="12804" width="8.7109375" style="289" customWidth="1"/>
    <col min="12805" max="12805" width="9.85546875" style="289" customWidth="1"/>
    <col min="12806" max="12809" width="10.7109375" style="289" customWidth="1"/>
    <col min="12810" max="12810" width="3.7109375" style="289" customWidth="1"/>
    <col min="12811" max="13057" width="9.140625" style="289"/>
    <col min="13058" max="13058" width="13.7109375" style="289" customWidth="1"/>
    <col min="13059" max="13059" width="42.7109375" style="289" bestFit="1" customWidth="1"/>
    <col min="13060" max="13060" width="8.7109375" style="289" customWidth="1"/>
    <col min="13061" max="13061" width="9.85546875" style="289" customWidth="1"/>
    <col min="13062" max="13065" width="10.7109375" style="289" customWidth="1"/>
    <col min="13066" max="13066" width="3.7109375" style="289" customWidth="1"/>
    <col min="13067" max="13313" width="9.140625" style="289"/>
    <col min="13314" max="13314" width="13.7109375" style="289" customWidth="1"/>
    <col min="13315" max="13315" width="42.7109375" style="289" bestFit="1" customWidth="1"/>
    <col min="13316" max="13316" width="8.7109375" style="289" customWidth="1"/>
    <col min="13317" max="13317" width="9.85546875" style="289" customWidth="1"/>
    <col min="13318" max="13321" width="10.7109375" style="289" customWidth="1"/>
    <col min="13322" max="13322" width="3.7109375" style="289" customWidth="1"/>
    <col min="13323" max="13569" width="9.140625" style="289"/>
    <col min="13570" max="13570" width="13.7109375" style="289" customWidth="1"/>
    <col min="13571" max="13571" width="42.7109375" style="289" bestFit="1" customWidth="1"/>
    <col min="13572" max="13572" width="8.7109375" style="289" customWidth="1"/>
    <col min="13573" max="13573" width="9.85546875" style="289" customWidth="1"/>
    <col min="13574" max="13577" width="10.7109375" style="289" customWidth="1"/>
    <col min="13578" max="13578" width="3.7109375" style="289" customWidth="1"/>
    <col min="13579" max="13825" width="9.140625" style="289"/>
    <col min="13826" max="13826" width="13.7109375" style="289" customWidth="1"/>
    <col min="13827" max="13827" width="42.7109375" style="289" bestFit="1" customWidth="1"/>
    <col min="13828" max="13828" width="8.7109375" style="289" customWidth="1"/>
    <col min="13829" max="13829" width="9.85546875" style="289" customWidth="1"/>
    <col min="13830" max="13833" width="10.7109375" style="289" customWidth="1"/>
    <col min="13834" max="13834" width="3.7109375" style="289" customWidth="1"/>
    <col min="13835" max="14081" width="9.140625" style="289"/>
    <col min="14082" max="14082" width="13.7109375" style="289" customWidth="1"/>
    <col min="14083" max="14083" width="42.7109375" style="289" bestFit="1" customWidth="1"/>
    <col min="14084" max="14084" width="8.7109375" style="289" customWidth="1"/>
    <col min="14085" max="14085" width="9.85546875" style="289" customWidth="1"/>
    <col min="14086" max="14089" width="10.7109375" style="289" customWidth="1"/>
    <col min="14090" max="14090" width="3.7109375" style="289" customWidth="1"/>
    <col min="14091" max="14337" width="9.140625" style="289"/>
    <col min="14338" max="14338" width="13.7109375" style="289" customWidth="1"/>
    <col min="14339" max="14339" width="42.7109375" style="289" bestFit="1" customWidth="1"/>
    <col min="14340" max="14340" width="8.7109375" style="289" customWidth="1"/>
    <col min="14341" max="14341" width="9.85546875" style="289" customWidth="1"/>
    <col min="14342" max="14345" width="10.7109375" style="289" customWidth="1"/>
    <col min="14346" max="14346" width="3.7109375" style="289" customWidth="1"/>
    <col min="14347" max="14593" width="9.140625" style="289"/>
    <col min="14594" max="14594" width="13.7109375" style="289" customWidth="1"/>
    <col min="14595" max="14595" width="42.7109375" style="289" bestFit="1" customWidth="1"/>
    <col min="14596" max="14596" width="8.7109375" style="289" customWidth="1"/>
    <col min="14597" max="14597" width="9.85546875" style="289" customWidth="1"/>
    <col min="14598" max="14601" width="10.7109375" style="289" customWidth="1"/>
    <col min="14602" max="14602" width="3.7109375" style="289" customWidth="1"/>
    <col min="14603" max="14849" width="9.140625" style="289"/>
    <col min="14850" max="14850" width="13.7109375" style="289" customWidth="1"/>
    <col min="14851" max="14851" width="42.7109375" style="289" bestFit="1" customWidth="1"/>
    <col min="14852" max="14852" width="8.7109375" style="289" customWidth="1"/>
    <col min="14853" max="14853" width="9.85546875" style="289" customWidth="1"/>
    <col min="14854" max="14857" width="10.7109375" style="289" customWidth="1"/>
    <col min="14858" max="14858" width="3.7109375" style="289" customWidth="1"/>
    <col min="14859" max="15105" width="9.140625" style="289"/>
    <col min="15106" max="15106" width="13.7109375" style="289" customWidth="1"/>
    <col min="15107" max="15107" width="42.7109375" style="289" bestFit="1" customWidth="1"/>
    <col min="15108" max="15108" width="8.7109375" style="289" customWidth="1"/>
    <col min="15109" max="15109" width="9.85546875" style="289" customWidth="1"/>
    <col min="15110" max="15113" width="10.7109375" style="289" customWidth="1"/>
    <col min="15114" max="15114" width="3.7109375" style="289" customWidth="1"/>
    <col min="15115" max="15361" width="9.140625" style="289"/>
    <col min="15362" max="15362" width="13.7109375" style="289" customWidth="1"/>
    <col min="15363" max="15363" width="42.7109375" style="289" bestFit="1" customWidth="1"/>
    <col min="15364" max="15364" width="8.7109375" style="289" customWidth="1"/>
    <col min="15365" max="15365" width="9.85546875" style="289" customWidth="1"/>
    <col min="15366" max="15369" width="10.7109375" style="289" customWidth="1"/>
    <col min="15370" max="15370" width="3.7109375" style="289" customWidth="1"/>
    <col min="15371" max="15617" width="9.140625" style="289"/>
    <col min="15618" max="15618" width="13.7109375" style="289" customWidth="1"/>
    <col min="15619" max="15619" width="42.7109375" style="289" bestFit="1" customWidth="1"/>
    <col min="15620" max="15620" width="8.7109375" style="289" customWidth="1"/>
    <col min="15621" max="15621" width="9.85546875" style="289" customWidth="1"/>
    <col min="15622" max="15625" width="10.7109375" style="289" customWidth="1"/>
    <col min="15626" max="15626" width="3.7109375" style="289" customWidth="1"/>
    <col min="15627" max="15873" width="9.140625" style="289"/>
    <col min="15874" max="15874" width="13.7109375" style="289" customWidth="1"/>
    <col min="15875" max="15875" width="42.7109375" style="289" bestFit="1" customWidth="1"/>
    <col min="15876" max="15876" width="8.7109375" style="289" customWidth="1"/>
    <col min="15877" max="15877" width="9.85546875" style="289" customWidth="1"/>
    <col min="15878" max="15881" width="10.7109375" style="289" customWidth="1"/>
    <col min="15882" max="15882" width="3.7109375" style="289" customWidth="1"/>
    <col min="15883" max="16129" width="9.140625" style="289"/>
    <col min="16130" max="16130" width="13.7109375" style="289" customWidth="1"/>
    <col min="16131" max="16131" width="42.7109375" style="289" bestFit="1" customWidth="1"/>
    <col min="16132" max="16132" width="8.7109375" style="289" customWidth="1"/>
    <col min="16133" max="16133" width="9.85546875" style="289" customWidth="1"/>
    <col min="16134" max="16137" width="10.7109375" style="289" customWidth="1"/>
    <col min="16138" max="16138" width="3.7109375" style="289" customWidth="1"/>
    <col min="16139" max="16384" width="9.140625" style="289"/>
  </cols>
  <sheetData>
    <row r="1" spans="2:11" ht="15.75" thickBot="1" x14ac:dyDescent="0.3">
      <c r="C1" s="3"/>
      <c r="D1" s="4"/>
    </row>
    <row r="2" spans="2:11" x14ac:dyDescent="0.25">
      <c r="B2" s="376" t="s">
        <v>204</v>
      </c>
      <c r="C2" s="366" t="s">
        <v>313</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95" customFormat="1" x14ac:dyDescent="0.25">
      <c r="B30" s="99"/>
      <c r="C30" s="67"/>
      <c r="D30" s="68"/>
      <c r="E30" s="139"/>
      <c r="F30" s="139"/>
      <c r="G30" s="139"/>
      <c r="H30" s="139"/>
      <c r="I30" s="140"/>
    </row>
    <row r="31" spans="2:14" s="295" customFormat="1" x14ac:dyDescent="0.25">
      <c r="B31" s="74"/>
      <c r="C31" s="74"/>
      <c r="D31" s="75"/>
      <c r="E31" s="142"/>
      <c r="F31" s="142"/>
      <c r="G31" s="142"/>
      <c r="H31" s="124"/>
      <c r="I31" s="125"/>
    </row>
    <row r="32" spans="2:14" s="295" customFormat="1" x14ac:dyDescent="0.25">
      <c r="B32" s="74"/>
      <c r="C32" s="74"/>
      <c r="D32" s="75"/>
      <c r="E32" s="142"/>
      <c r="F32" s="142"/>
      <c r="G32" s="142"/>
      <c r="H32" s="124"/>
      <c r="I32" s="125"/>
    </row>
    <row r="33" spans="2:11" s="295" customFormat="1" x14ac:dyDescent="0.25">
      <c r="B33" s="74"/>
      <c r="C33" s="74"/>
      <c r="D33" s="75"/>
      <c r="E33" s="142"/>
      <c r="F33" s="142"/>
      <c r="G33" s="142"/>
      <c r="H33" s="142"/>
      <c r="I33" s="125"/>
    </row>
    <row r="34" spans="2:11" s="295" customFormat="1" x14ac:dyDescent="0.25">
      <c r="B34" s="74"/>
      <c r="C34" s="74"/>
      <c r="D34" s="75"/>
      <c r="E34" s="142"/>
      <c r="F34" s="142"/>
      <c r="G34" s="142"/>
      <c r="H34" s="124"/>
      <c r="I34" s="125"/>
    </row>
    <row r="35" spans="2:11" s="295"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'BSIC07.a-3C '!E41</f>
        <v>5</v>
      </c>
      <c r="F41" s="250">
        <f>'ANAS 2015'!E4</f>
        <v>9.0500000000000007</v>
      </c>
      <c r="G41" s="249">
        <f t="shared" ref="G41:G49" si="0">F41/4</f>
        <v>2.2625000000000002</v>
      </c>
      <c r="H41" s="251">
        <f t="shared" ref="H41:H49" si="1">E41/$H$15</f>
        <v>5</v>
      </c>
      <c r="I41" s="252">
        <f t="shared" ref="I41:I49" si="2">H41*G41</f>
        <v>11.3125</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'BSIC07.a-3C '!E42</f>
        <v>1.68</v>
      </c>
      <c r="F42" s="254">
        <f>'ANAS 2015'!E10</f>
        <v>15.26</v>
      </c>
      <c r="G42" s="253">
        <f>F42/4</f>
        <v>3.8149999999999999</v>
      </c>
      <c r="H42" s="255">
        <f t="shared" si="1"/>
        <v>1.68</v>
      </c>
      <c r="I42" s="256">
        <f t="shared" si="2"/>
        <v>6.4091999999999993</v>
      </c>
      <c r="K42" s="45"/>
    </row>
    <row r="43" spans="2:11" ht="204" x14ac:dyDescent="0.25">
      <c r="B43" s="232" t="str">
        <f>'ANAS 2015'!B10</f>
        <v xml:space="preserve">SIC.04.02.010.2.b </v>
      </c>
      <c r="C43"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3" s="239" t="str">
        <f>'ANAS 2015'!D10</f>
        <v>mq</v>
      </c>
      <c r="E43" s="253">
        <f>'BSIC07.a-3C '!E45</f>
        <v>20.655000000000001</v>
      </c>
      <c r="F43" s="254">
        <f>'ANAS 2015'!E10</f>
        <v>15.26</v>
      </c>
      <c r="G43" s="253">
        <v>3.8149999999999999</v>
      </c>
      <c r="H43" s="255">
        <f t="shared" si="1"/>
        <v>20.655000000000001</v>
      </c>
      <c r="I43" s="256">
        <f t="shared" si="2"/>
        <v>78.798825000000008</v>
      </c>
      <c r="K43" s="45"/>
    </row>
    <row r="44" spans="2:11" ht="204" x14ac:dyDescent="0.25">
      <c r="B44" s="232" t="str">
        <f>'ANAS 2015'!B10</f>
        <v xml:space="preserve">SIC.04.02.010.2.b </v>
      </c>
      <c r="C44"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4" s="239" t="str">
        <f>'ANAS 2015'!D10</f>
        <v>mq</v>
      </c>
      <c r="E44" s="253">
        <f>'BSIC07.a-3C '!E46</f>
        <v>4.0949999999999998</v>
      </c>
      <c r="F44" s="254">
        <f>'ANAS 2015'!E11</f>
        <v>73.5</v>
      </c>
      <c r="G44" s="253">
        <v>3.8149999999999999</v>
      </c>
      <c r="H44" s="255">
        <f t="shared" ref="H44" si="3">E44/$H$15</f>
        <v>4.0949999999999998</v>
      </c>
      <c r="I44" s="256">
        <f t="shared" ref="I44" si="4">H44*G44</f>
        <v>15.622424999999998</v>
      </c>
      <c r="K44" s="45"/>
    </row>
    <row r="45" spans="2:11" ht="204" x14ac:dyDescent="0.25">
      <c r="B45" s="232" t="str">
        <f>'ANAS 2015'!B10</f>
        <v xml:space="preserve">SIC.04.02.010.2.b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53">
        <f>'BSIC07.a-3C '!E47</f>
        <v>3.24</v>
      </c>
      <c r="F45" s="254">
        <f>'ANAS 2015'!E11</f>
        <v>73.5</v>
      </c>
      <c r="G45" s="253">
        <v>3.8149999999999999</v>
      </c>
      <c r="H45" s="255">
        <f t="shared" ref="H45" si="5">E45/$H$15</f>
        <v>3.24</v>
      </c>
      <c r="I45" s="256">
        <f t="shared" ref="I45" si="6">H45*G45</f>
        <v>12.3606</v>
      </c>
      <c r="K45" s="45"/>
    </row>
    <row r="46" spans="2:11" ht="178.5" x14ac:dyDescent="0.25">
      <c r="B46" s="224" t="str">
        <f>'ANAS 2015'!B6</f>
        <v xml:space="preserve">SIC.04.02.005.3.b </v>
      </c>
      <c r="C46"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6" s="239" t="str">
        <f>'ANAS 2015'!D6</f>
        <v xml:space="preserve">cad </v>
      </c>
      <c r="E46" s="253">
        <f>'BSIC07.a-3C '!E44</f>
        <v>52</v>
      </c>
      <c r="F46" s="254">
        <f>'ANAS 2015'!E6</f>
        <v>9.1300000000000008</v>
      </c>
      <c r="G46" s="253">
        <f t="shared" si="0"/>
        <v>2.2825000000000002</v>
      </c>
      <c r="H46" s="255">
        <f t="shared" si="1"/>
        <v>52</v>
      </c>
      <c r="I46" s="256">
        <f t="shared" si="2"/>
        <v>118.69000000000001</v>
      </c>
      <c r="K46" s="45"/>
    </row>
    <row r="47" spans="2:11" ht="204" x14ac:dyDescent="0.25">
      <c r="B47" s="224" t="str">
        <f>'ANAS 2015'!B12</f>
        <v xml:space="preserve">SIC.04.02.010.3.b </v>
      </c>
      <c r="C47"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7" s="239" t="str">
        <f>'ANAS 2015'!D12</f>
        <v>mq</v>
      </c>
      <c r="E47" s="253">
        <f>'BSIC07.a-3C '!E45</f>
        <v>20.655000000000001</v>
      </c>
      <c r="F47" s="254">
        <f>'ANAS 2015'!E12</f>
        <v>15.59</v>
      </c>
      <c r="G47" s="253">
        <f t="shared" si="0"/>
        <v>3.8975</v>
      </c>
      <c r="H47" s="255">
        <f t="shared" si="1"/>
        <v>20.655000000000001</v>
      </c>
      <c r="I47" s="256">
        <f t="shared" si="2"/>
        <v>80.502862500000006</v>
      </c>
      <c r="K47" s="45"/>
    </row>
    <row r="48" spans="2:11" ht="204" x14ac:dyDescent="0.25">
      <c r="B48" s="224" t="str">
        <f>'ANAS 2015'!B10</f>
        <v xml:space="preserve">SIC.04.02.010.2.b </v>
      </c>
      <c r="C48"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8" s="239" t="str">
        <f>'ANAS 2015'!D10</f>
        <v>mq</v>
      </c>
      <c r="E48" s="253">
        <f>'BSIC07.a-3C '!E46</f>
        <v>4.0949999999999998</v>
      </c>
      <c r="F48" s="254">
        <f>'ANAS 2015'!E10</f>
        <v>15.26</v>
      </c>
      <c r="G48" s="253">
        <f t="shared" si="0"/>
        <v>3.8149999999999999</v>
      </c>
      <c r="H48" s="255">
        <f t="shared" si="1"/>
        <v>4.0949999999999998</v>
      </c>
      <c r="I48" s="256">
        <f t="shared" si="2"/>
        <v>15.622424999999998</v>
      </c>
      <c r="K48" s="45"/>
    </row>
    <row r="49" spans="2:11" ht="78" thickBot="1" x14ac:dyDescent="0.3">
      <c r="B49" s="111" t="str">
        <f>' CPT 2012 agg.2014'!B3</f>
        <v>S.1.01.1.9.c</v>
      </c>
      <c r="C49"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9" s="239" t="str">
        <f>' CPT 2012 agg.2014'!D3</f>
        <v xml:space="preserve">cad </v>
      </c>
      <c r="E49" s="240">
        <f>'BSIC07.a-3C '!E52</f>
        <v>1</v>
      </c>
      <c r="F49" s="254">
        <f>' CPT 2012 agg.2014'!E3</f>
        <v>2.16</v>
      </c>
      <c r="G49" s="253">
        <f t="shared" si="0"/>
        <v>0.54</v>
      </c>
      <c r="H49" s="255">
        <f t="shared" si="1"/>
        <v>1</v>
      </c>
      <c r="I49" s="256">
        <f t="shared" si="2"/>
        <v>0.54</v>
      </c>
      <c r="K49" s="45"/>
    </row>
    <row r="50" spans="2:11" ht="15.75" thickBot="1" x14ac:dyDescent="0.3">
      <c r="B50" s="97"/>
      <c r="C50" s="56" t="s">
        <v>22</v>
      </c>
      <c r="D50" s="57"/>
      <c r="E50" s="136"/>
      <c r="F50" s="136"/>
      <c r="G50" s="136"/>
      <c r="H50" s="60" t="s">
        <v>15</v>
      </c>
      <c r="I50" s="12">
        <f>SUM(I41:I49)</f>
        <v>339.85883750000005</v>
      </c>
    </row>
    <row r="51" spans="2:11" ht="15.75" thickBot="1" x14ac:dyDescent="0.3">
      <c r="C51" s="87"/>
      <c r="D51" s="88"/>
      <c r="E51" s="147"/>
      <c r="F51" s="147"/>
      <c r="G51" s="147"/>
      <c r="H51" s="148"/>
      <c r="I51" s="148"/>
    </row>
    <row r="52" spans="2:11" ht="15.75" thickBot="1" x14ac:dyDescent="0.3">
      <c r="C52" s="91"/>
      <c r="D52" s="91"/>
      <c r="E52" s="91"/>
      <c r="F52" s="91"/>
      <c r="G52" s="91" t="s">
        <v>23</v>
      </c>
      <c r="H52" s="92" t="s">
        <v>24</v>
      </c>
      <c r="I52" s="12">
        <f>I50+I38+I27</f>
        <v>339.85883750000005</v>
      </c>
    </row>
    <row r="54" spans="2:11" x14ac:dyDescent="0.25">
      <c r="B54" s="150" t="s">
        <v>25</v>
      </c>
      <c r="C54" s="151"/>
      <c r="D54" s="152"/>
      <c r="E54" s="153"/>
      <c r="F54" s="153"/>
      <c r="G54" s="153"/>
      <c r="H54" s="153"/>
      <c r="I54" s="153"/>
      <c r="J54" s="153"/>
      <c r="K54" s="153"/>
    </row>
    <row r="55" spans="2:11" x14ac:dyDescent="0.25">
      <c r="B55" s="154" t="s">
        <v>26</v>
      </c>
      <c r="C55" s="386" t="s">
        <v>159</v>
      </c>
      <c r="D55" s="386"/>
      <c r="E55" s="386"/>
      <c r="F55" s="386"/>
      <c r="G55" s="386"/>
      <c r="H55" s="386"/>
      <c r="I55" s="386"/>
      <c r="J55" s="386"/>
      <c r="K55" s="386"/>
    </row>
    <row r="56" spans="2:11" ht="31.5" customHeight="1" x14ac:dyDescent="0.25">
      <c r="B56" s="154" t="s">
        <v>27</v>
      </c>
      <c r="C56" s="386" t="s">
        <v>161</v>
      </c>
      <c r="D56" s="386"/>
      <c r="E56" s="386"/>
      <c r="F56" s="386"/>
      <c r="G56" s="386"/>
      <c r="H56" s="386"/>
      <c r="I56" s="386"/>
      <c r="J56" s="296"/>
      <c r="K56" s="296"/>
    </row>
  </sheetData>
  <mergeCells count="4">
    <mergeCell ref="B2:B3"/>
    <mergeCell ref="C2:F13"/>
    <mergeCell ref="C55:K55"/>
    <mergeCell ref="C56:I56"/>
  </mergeCells>
  <pageMargins left="0.7" right="0.7" top="0.75" bottom="0.75" header="0.3" footer="0.3"/>
  <pageSetup paperSize="9" scale="54"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5"/>
  <sheetViews>
    <sheetView view="pageBreakPreview" topLeftCell="A13" zoomScale="85" zoomScaleNormal="70" zoomScaleSheetLayoutView="85" workbookViewId="0">
      <selection activeCell="B1" sqref="B1:J61"/>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11" style="112" customWidth="1"/>
    <col min="6" max="6" width="10.7109375" style="112" customWidth="1"/>
    <col min="7" max="7" width="12.42578125" style="112" customWidth="1"/>
    <col min="8" max="8" width="10.7109375" style="112" customWidth="1"/>
    <col min="9" max="9" width="3.7109375" style="289" customWidth="1"/>
    <col min="10" max="10" width="9.42578125" style="289" bestFit="1" customWidth="1"/>
    <col min="11" max="257" width="9.140625" style="289"/>
    <col min="258" max="258" width="13.7109375" style="289" customWidth="1"/>
    <col min="259" max="259" width="42.7109375" style="289" bestFit="1" customWidth="1"/>
    <col min="260" max="261" width="8.7109375" style="289" customWidth="1"/>
    <col min="262" max="264" width="10.7109375" style="289" customWidth="1"/>
    <col min="265" max="265" width="3.7109375" style="289" customWidth="1"/>
    <col min="266" max="266" width="9.42578125" style="289" bestFit="1" customWidth="1"/>
    <col min="267" max="513" width="9.140625" style="289"/>
    <col min="514" max="514" width="13.7109375" style="289" customWidth="1"/>
    <col min="515" max="515" width="42.7109375" style="289" bestFit="1" customWidth="1"/>
    <col min="516" max="517" width="8.7109375" style="289" customWidth="1"/>
    <col min="518" max="520" width="10.7109375" style="289" customWidth="1"/>
    <col min="521" max="521" width="3.7109375" style="289" customWidth="1"/>
    <col min="522" max="522" width="9.42578125" style="289" bestFit="1" customWidth="1"/>
    <col min="523" max="769" width="9.140625" style="289"/>
    <col min="770" max="770" width="13.7109375" style="289" customWidth="1"/>
    <col min="771" max="771" width="42.7109375" style="289" bestFit="1" customWidth="1"/>
    <col min="772" max="773" width="8.7109375" style="289" customWidth="1"/>
    <col min="774" max="776" width="10.7109375" style="289" customWidth="1"/>
    <col min="777" max="777" width="3.7109375" style="289" customWidth="1"/>
    <col min="778" max="778" width="9.42578125" style="289" bestFit="1" customWidth="1"/>
    <col min="779" max="1025" width="9.140625" style="289"/>
    <col min="1026" max="1026" width="13.7109375" style="289" customWidth="1"/>
    <col min="1027" max="1027" width="42.7109375" style="289" bestFit="1" customWidth="1"/>
    <col min="1028" max="1029" width="8.7109375" style="289" customWidth="1"/>
    <col min="1030" max="1032" width="10.7109375" style="289" customWidth="1"/>
    <col min="1033" max="1033" width="3.7109375" style="289" customWidth="1"/>
    <col min="1034" max="1034" width="9.42578125" style="289" bestFit="1" customWidth="1"/>
    <col min="1035" max="1281" width="9.140625" style="289"/>
    <col min="1282" max="1282" width="13.7109375" style="289" customWidth="1"/>
    <col min="1283" max="1283" width="42.7109375" style="289" bestFit="1" customWidth="1"/>
    <col min="1284" max="1285" width="8.7109375" style="289" customWidth="1"/>
    <col min="1286" max="1288" width="10.7109375" style="289" customWidth="1"/>
    <col min="1289" max="1289" width="3.7109375" style="289" customWidth="1"/>
    <col min="1290" max="1290" width="9.42578125" style="289" bestFit="1" customWidth="1"/>
    <col min="1291" max="1537" width="9.140625" style="289"/>
    <col min="1538" max="1538" width="13.7109375" style="289" customWidth="1"/>
    <col min="1539" max="1539" width="42.7109375" style="289" bestFit="1" customWidth="1"/>
    <col min="1540" max="1541" width="8.7109375" style="289" customWidth="1"/>
    <col min="1542" max="1544" width="10.7109375" style="289" customWidth="1"/>
    <col min="1545" max="1545" width="3.7109375" style="289" customWidth="1"/>
    <col min="1546" max="1546" width="9.42578125" style="289" bestFit="1" customWidth="1"/>
    <col min="1547" max="1793" width="9.140625" style="289"/>
    <col min="1794" max="1794" width="13.7109375" style="289" customWidth="1"/>
    <col min="1795" max="1795" width="42.7109375" style="289" bestFit="1" customWidth="1"/>
    <col min="1796" max="1797" width="8.7109375" style="289" customWidth="1"/>
    <col min="1798" max="1800" width="10.7109375" style="289" customWidth="1"/>
    <col min="1801" max="1801" width="3.7109375" style="289" customWidth="1"/>
    <col min="1802" max="1802" width="9.42578125" style="289" bestFit="1" customWidth="1"/>
    <col min="1803" max="2049" width="9.140625" style="289"/>
    <col min="2050" max="2050" width="13.7109375" style="289" customWidth="1"/>
    <col min="2051" max="2051" width="42.7109375" style="289" bestFit="1" customWidth="1"/>
    <col min="2052" max="2053" width="8.7109375" style="289" customWidth="1"/>
    <col min="2054" max="2056" width="10.7109375" style="289" customWidth="1"/>
    <col min="2057" max="2057" width="3.7109375" style="289" customWidth="1"/>
    <col min="2058" max="2058" width="9.42578125" style="289" bestFit="1" customWidth="1"/>
    <col min="2059" max="2305" width="9.140625" style="289"/>
    <col min="2306" max="2306" width="13.7109375" style="289" customWidth="1"/>
    <col min="2307" max="2307" width="42.7109375" style="289" bestFit="1" customWidth="1"/>
    <col min="2308" max="2309" width="8.7109375" style="289" customWidth="1"/>
    <col min="2310" max="2312" width="10.7109375" style="289" customWidth="1"/>
    <col min="2313" max="2313" width="3.7109375" style="289" customWidth="1"/>
    <col min="2314" max="2314" width="9.42578125" style="289" bestFit="1" customWidth="1"/>
    <col min="2315" max="2561" width="9.140625" style="289"/>
    <col min="2562" max="2562" width="13.7109375" style="289" customWidth="1"/>
    <col min="2563" max="2563" width="42.7109375" style="289" bestFit="1" customWidth="1"/>
    <col min="2564" max="2565" width="8.7109375" style="289" customWidth="1"/>
    <col min="2566" max="2568" width="10.7109375" style="289" customWidth="1"/>
    <col min="2569" max="2569" width="3.7109375" style="289" customWidth="1"/>
    <col min="2570" max="2570" width="9.42578125" style="289" bestFit="1" customWidth="1"/>
    <col min="2571" max="2817" width="9.140625" style="289"/>
    <col min="2818" max="2818" width="13.7109375" style="289" customWidth="1"/>
    <col min="2819" max="2819" width="42.7109375" style="289" bestFit="1" customWidth="1"/>
    <col min="2820" max="2821" width="8.7109375" style="289" customWidth="1"/>
    <col min="2822" max="2824" width="10.7109375" style="289" customWidth="1"/>
    <col min="2825" max="2825" width="3.7109375" style="289" customWidth="1"/>
    <col min="2826" max="2826" width="9.42578125" style="289" bestFit="1" customWidth="1"/>
    <col min="2827" max="3073" width="9.140625" style="289"/>
    <col min="3074" max="3074" width="13.7109375" style="289" customWidth="1"/>
    <col min="3075" max="3075" width="42.7109375" style="289" bestFit="1" customWidth="1"/>
    <col min="3076" max="3077" width="8.7109375" style="289" customWidth="1"/>
    <col min="3078" max="3080" width="10.7109375" style="289" customWidth="1"/>
    <col min="3081" max="3081" width="3.7109375" style="289" customWidth="1"/>
    <col min="3082" max="3082" width="9.42578125" style="289" bestFit="1" customWidth="1"/>
    <col min="3083" max="3329" width="9.140625" style="289"/>
    <col min="3330" max="3330" width="13.7109375" style="289" customWidth="1"/>
    <col min="3331" max="3331" width="42.7109375" style="289" bestFit="1" customWidth="1"/>
    <col min="3332" max="3333" width="8.7109375" style="289" customWidth="1"/>
    <col min="3334" max="3336" width="10.7109375" style="289" customWidth="1"/>
    <col min="3337" max="3337" width="3.7109375" style="289" customWidth="1"/>
    <col min="3338" max="3338" width="9.42578125" style="289" bestFit="1" customWidth="1"/>
    <col min="3339" max="3585" width="9.140625" style="289"/>
    <col min="3586" max="3586" width="13.7109375" style="289" customWidth="1"/>
    <col min="3587" max="3587" width="42.7109375" style="289" bestFit="1" customWidth="1"/>
    <col min="3588" max="3589" width="8.7109375" style="289" customWidth="1"/>
    <col min="3590" max="3592" width="10.7109375" style="289" customWidth="1"/>
    <col min="3593" max="3593" width="3.7109375" style="289" customWidth="1"/>
    <col min="3594" max="3594" width="9.42578125" style="289" bestFit="1" customWidth="1"/>
    <col min="3595" max="3841" width="9.140625" style="289"/>
    <col min="3842" max="3842" width="13.7109375" style="289" customWidth="1"/>
    <col min="3843" max="3843" width="42.7109375" style="289" bestFit="1" customWidth="1"/>
    <col min="3844" max="3845" width="8.7109375" style="289" customWidth="1"/>
    <col min="3846" max="3848" width="10.7109375" style="289" customWidth="1"/>
    <col min="3849" max="3849" width="3.7109375" style="289" customWidth="1"/>
    <col min="3850" max="3850" width="9.42578125" style="289" bestFit="1" customWidth="1"/>
    <col min="3851" max="4097" width="9.140625" style="289"/>
    <col min="4098" max="4098" width="13.7109375" style="289" customWidth="1"/>
    <col min="4099" max="4099" width="42.7109375" style="289" bestFit="1" customWidth="1"/>
    <col min="4100" max="4101" width="8.7109375" style="289" customWidth="1"/>
    <col min="4102" max="4104" width="10.7109375" style="289" customWidth="1"/>
    <col min="4105" max="4105" width="3.7109375" style="289" customWidth="1"/>
    <col min="4106" max="4106" width="9.42578125" style="289" bestFit="1" customWidth="1"/>
    <col min="4107" max="4353" width="9.140625" style="289"/>
    <col min="4354" max="4354" width="13.7109375" style="289" customWidth="1"/>
    <col min="4355" max="4355" width="42.7109375" style="289" bestFit="1" customWidth="1"/>
    <col min="4356" max="4357" width="8.7109375" style="289" customWidth="1"/>
    <col min="4358" max="4360" width="10.7109375" style="289" customWidth="1"/>
    <col min="4361" max="4361" width="3.7109375" style="289" customWidth="1"/>
    <col min="4362" max="4362" width="9.42578125" style="289" bestFit="1" customWidth="1"/>
    <col min="4363" max="4609" width="9.140625" style="289"/>
    <col min="4610" max="4610" width="13.7109375" style="289" customWidth="1"/>
    <col min="4611" max="4611" width="42.7109375" style="289" bestFit="1" customWidth="1"/>
    <col min="4612" max="4613" width="8.7109375" style="289" customWidth="1"/>
    <col min="4614" max="4616" width="10.7109375" style="289" customWidth="1"/>
    <col min="4617" max="4617" width="3.7109375" style="289" customWidth="1"/>
    <col min="4618" max="4618" width="9.42578125" style="289" bestFit="1" customWidth="1"/>
    <col min="4619" max="4865" width="9.140625" style="289"/>
    <col min="4866" max="4866" width="13.7109375" style="289" customWidth="1"/>
    <col min="4867" max="4867" width="42.7109375" style="289" bestFit="1" customWidth="1"/>
    <col min="4868" max="4869" width="8.7109375" style="289" customWidth="1"/>
    <col min="4870" max="4872" width="10.7109375" style="289" customWidth="1"/>
    <col min="4873" max="4873" width="3.7109375" style="289" customWidth="1"/>
    <col min="4874" max="4874" width="9.42578125" style="289" bestFit="1" customWidth="1"/>
    <col min="4875" max="5121" width="9.140625" style="289"/>
    <col min="5122" max="5122" width="13.7109375" style="289" customWidth="1"/>
    <col min="5123" max="5123" width="42.7109375" style="289" bestFit="1" customWidth="1"/>
    <col min="5124" max="5125" width="8.7109375" style="289" customWidth="1"/>
    <col min="5126" max="5128" width="10.7109375" style="289" customWidth="1"/>
    <col min="5129" max="5129" width="3.7109375" style="289" customWidth="1"/>
    <col min="5130" max="5130" width="9.42578125" style="289" bestFit="1" customWidth="1"/>
    <col min="5131" max="5377" width="9.140625" style="289"/>
    <col min="5378" max="5378" width="13.7109375" style="289" customWidth="1"/>
    <col min="5379" max="5379" width="42.7109375" style="289" bestFit="1" customWidth="1"/>
    <col min="5380" max="5381" width="8.7109375" style="289" customWidth="1"/>
    <col min="5382" max="5384" width="10.7109375" style="289" customWidth="1"/>
    <col min="5385" max="5385" width="3.7109375" style="289" customWidth="1"/>
    <col min="5386" max="5386" width="9.42578125" style="289" bestFit="1" customWidth="1"/>
    <col min="5387" max="5633" width="9.140625" style="289"/>
    <col min="5634" max="5634" width="13.7109375" style="289" customWidth="1"/>
    <col min="5635" max="5635" width="42.7109375" style="289" bestFit="1" customWidth="1"/>
    <col min="5636" max="5637" width="8.7109375" style="289" customWidth="1"/>
    <col min="5638" max="5640" width="10.7109375" style="289" customWidth="1"/>
    <col min="5641" max="5641" width="3.7109375" style="289" customWidth="1"/>
    <col min="5642" max="5642" width="9.42578125" style="289" bestFit="1" customWidth="1"/>
    <col min="5643" max="5889" width="9.140625" style="289"/>
    <col min="5890" max="5890" width="13.7109375" style="289" customWidth="1"/>
    <col min="5891" max="5891" width="42.7109375" style="289" bestFit="1" customWidth="1"/>
    <col min="5892" max="5893" width="8.7109375" style="289" customWidth="1"/>
    <col min="5894" max="5896" width="10.7109375" style="289" customWidth="1"/>
    <col min="5897" max="5897" width="3.7109375" style="289" customWidth="1"/>
    <col min="5898" max="5898" width="9.42578125" style="289" bestFit="1" customWidth="1"/>
    <col min="5899" max="6145" width="9.140625" style="289"/>
    <col min="6146" max="6146" width="13.7109375" style="289" customWidth="1"/>
    <col min="6147" max="6147" width="42.7109375" style="289" bestFit="1" customWidth="1"/>
    <col min="6148" max="6149" width="8.7109375" style="289" customWidth="1"/>
    <col min="6150" max="6152" width="10.7109375" style="289" customWidth="1"/>
    <col min="6153" max="6153" width="3.7109375" style="289" customWidth="1"/>
    <col min="6154" max="6154" width="9.42578125" style="289" bestFit="1" customWidth="1"/>
    <col min="6155" max="6401" width="9.140625" style="289"/>
    <col min="6402" max="6402" width="13.7109375" style="289" customWidth="1"/>
    <col min="6403" max="6403" width="42.7109375" style="289" bestFit="1" customWidth="1"/>
    <col min="6404" max="6405" width="8.7109375" style="289" customWidth="1"/>
    <col min="6406" max="6408" width="10.7109375" style="289" customWidth="1"/>
    <col min="6409" max="6409" width="3.7109375" style="289" customWidth="1"/>
    <col min="6410" max="6410" width="9.42578125" style="289" bestFit="1" customWidth="1"/>
    <col min="6411" max="6657" width="9.140625" style="289"/>
    <col min="6658" max="6658" width="13.7109375" style="289" customWidth="1"/>
    <col min="6659" max="6659" width="42.7109375" style="289" bestFit="1" customWidth="1"/>
    <col min="6660" max="6661" width="8.7109375" style="289" customWidth="1"/>
    <col min="6662" max="6664" width="10.7109375" style="289" customWidth="1"/>
    <col min="6665" max="6665" width="3.7109375" style="289" customWidth="1"/>
    <col min="6666" max="6666" width="9.42578125" style="289" bestFit="1" customWidth="1"/>
    <col min="6667" max="6913" width="9.140625" style="289"/>
    <col min="6914" max="6914" width="13.7109375" style="289" customWidth="1"/>
    <col min="6915" max="6915" width="42.7109375" style="289" bestFit="1" customWidth="1"/>
    <col min="6916" max="6917" width="8.7109375" style="289" customWidth="1"/>
    <col min="6918" max="6920" width="10.7109375" style="289" customWidth="1"/>
    <col min="6921" max="6921" width="3.7109375" style="289" customWidth="1"/>
    <col min="6922" max="6922" width="9.42578125" style="289" bestFit="1" customWidth="1"/>
    <col min="6923" max="7169" width="9.140625" style="289"/>
    <col min="7170" max="7170" width="13.7109375" style="289" customWidth="1"/>
    <col min="7171" max="7171" width="42.7109375" style="289" bestFit="1" customWidth="1"/>
    <col min="7172" max="7173" width="8.7109375" style="289" customWidth="1"/>
    <col min="7174" max="7176" width="10.7109375" style="289" customWidth="1"/>
    <col min="7177" max="7177" width="3.7109375" style="289" customWidth="1"/>
    <col min="7178" max="7178" width="9.42578125" style="289" bestFit="1" customWidth="1"/>
    <col min="7179" max="7425" width="9.140625" style="289"/>
    <col min="7426" max="7426" width="13.7109375" style="289" customWidth="1"/>
    <col min="7427" max="7427" width="42.7109375" style="289" bestFit="1" customWidth="1"/>
    <col min="7428" max="7429" width="8.7109375" style="289" customWidth="1"/>
    <col min="7430" max="7432" width="10.7109375" style="289" customWidth="1"/>
    <col min="7433" max="7433" width="3.7109375" style="289" customWidth="1"/>
    <col min="7434" max="7434" width="9.42578125" style="289" bestFit="1" customWidth="1"/>
    <col min="7435" max="7681" width="9.140625" style="289"/>
    <col min="7682" max="7682" width="13.7109375" style="289" customWidth="1"/>
    <col min="7683" max="7683" width="42.7109375" style="289" bestFit="1" customWidth="1"/>
    <col min="7684" max="7685" width="8.7109375" style="289" customWidth="1"/>
    <col min="7686" max="7688" width="10.7109375" style="289" customWidth="1"/>
    <col min="7689" max="7689" width="3.7109375" style="289" customWidth="1"/>
    <col min="7690" max="7690" width="9.42578125" style="289" bestFit="1" customWidth="1"/>
    <col min="7691" max="7937" width="9.140625" style="289"/>
    <col min="7938" max="7938" width="13.7109375" style="289" customWidth="1"/>
    <col min="7939" max="7939" width="42.7109375" style="289" bestFit="1" customWidth="1"/>
    <col min="7940" max="7941" width="8.7109375" style="289" customWidth="1"/>
    <col min="7942" max="7944" width="10.7109375" style="289" customWidth="1"/>
    <col min="7945" max="7945" width="3.7109375" style="289" customWidth="1"/>
    <col min="7946" max="7946" width="9.42578125" style="289" bestFit="1" customWidth="1"/>
    <col min="7947" max="8193" width="9.140625" style="289"/>
    <col min="8194" max="8194" width="13.7109375" style="289" customWidth="1"/>
    <col min="8195" max="8195" width="42.7109375" style="289" bestFit="1" customWidth="1"/>
    <col min="8196" max="8197" width="8.7109375" style="289" customWidth="1"/>
    <col min="8198" max="8200" width="10.7109375" style="289" customWidth="1"/>
    <col min="8201" max="8201" width="3.7109375" style="289" customWidth="1"/>
    <col min="8202" max="8202" width="9.42578125" style="289" bestFit="1" customWidth="1"/>
    <col min="8203" max="8449" width="9.140625" style="289"/>
    <col min="8450" max="8450" width="13.7109375" style="289" customWidth="1"/>
    <col min="8451" max="8451" width="42.7109375" style="289" bestFit="1" customWidth="1"/>
    <col min="8452" max="8453" width="8.7109375" style="289" customWidth="1"/>
    <col min="8454" max="8456" width="10.7109375" style="289" customWidth="1"/>
    <col min="8457" max="8457" width="3.7109375" style="289" customWidth="1"/>
    <col min="8458" max="8458" width="9.42578125" style="289" bestFit="1" customWidth="1"/>
    <col min="8459" max="8705" width="9.140625" style="289"/>
    <col min="8706" max="8706" width="13.7109375" style="289" customWidth="1"/>
    <col min="8707" max="8707" width="42.7109375" style="289" bestFit="1" customWidth="1"/>
    <col min="8708" max="8709" width="8.7109375" style="289" customWidth="1"/>
    <col min="8710" max="8712" width="10.7109375" style="289" customWidth="1"/>
    <col min="8713" max="8713" width="3.7109375" style="289" customWidth="1"/>
    <col min="8714" max="8714" width="9.42578125" style="289" bestFit="1" customWidth="1"/>
    <col min="8715" max="8961" width="9.140625" style="289"/>
    <col min="8962" max="8962" width="13.7109375" style="289" customWidth="1"/>
    <col min="8963" max="8963" width="42.7109375" style="289" bestFit="1" customWidth="1"/>
    <col min="8964" max="8965" width="8.7109375" style="289" customWidth="1"/>
    <col min="8966" max="8968" width="10.7109375" style="289" customWidth="1"/>
    <col min="8969" max="8969" width="3.7109375" style="289" customWidth="1"/>
    <col min="8970" max="8970" width="9.42578125" style="289" bestFit="1" customWidth="1"/>
    <col min="8971" max="9217" width="9.140625" style="289"/>
    <col min="9218" max="9218" width="13.7109375" style="289" customWidth="1"/>
    <col min="9219" max="9219" width="42.7109375" style="289" bestFit="1" customWidth="1"/>
    <col min="9220" max="9221" width="8.7109375" style="289" customWidth="1"/>
    <col min="9222" max="9224" width="10.7109375" style="289" customWidth="1"/>
    <col min="9225" max="9225" width="3.7109375" style="289" customWidth="1"/>
    <col min="9226" max="9226" width="9.42578125" style="289" bestFit="1" customWidth="1"/>
    <col min="9227" max="9473" width="9.140625" style="289"/>
    <col min="9474" max="9474" width="13.7109375" style="289" customWidth="1"/>
    <col min="9475" max="9475" width="42.7109375" style="289" bestFit="1" customWidth="1"/>
    <col min="9476" max="9477" width="8.7109375" style="289" customWidth="1"/>
    <col min="9478" max="9480" width="10.7109375" style="289" customWidth="1"/>
    <col min="9481" max="9481" width="3.7109375" style="289" customWidth="1"/>
    <col min="9482" max="9482" width="9.42578125" style="289" bestFit="1" customWidth="1"/>
    <col min="9483" max="9729" width="9.140625" style="289"/>
    <col min="9730" max="9730" width="13.7109375" style="289" customWidth="1"/>
    <col min="9731" max="9731" width="42.7109375" style="289" bestFit="1" customWidth="1"/>
    <col min="9732" max="9733" width="8.7109375" style="289" customWidth="1"/>
    <col min="9734" max="9736" width="10.7109375" style="289" customWidth="1"/>
    <col min="9737" max="9737" width="3.7109375" style="289" customWidth="1"/>
    <col min="9738" max="9738" width="9.42578125" style="289" bestFit="1" customWidth="1"/>
    <col min="9739" max="9985" width="9.140625" style="289"/>
    <col min="9986" max="9986" width="13.7109375" style="289" customWidth="1"/>
    <col min="9987" max="9987" width="42.7109375" style="289" bestFit="1" customWidth="1"/>
    <col min="9988" max="9989" width="8.7109375" style="289" customWidth="1"/>
    <col min="9990" max="9992" width="10.7109375" style="289" customWidth="1"/>
    <col min="9993" max="9993" width="3.7109375" style="289" customWidth="1"/>
    <col min="9994" max="9994" width="9.42578125" style="289" bestFit="1" customWidth="1"/>
    <col min="9995" max="10241" width="9.140625" style="289"/>
    <col min="10242" max="10242" width="13.7109375" style="289" customWidth="1"/>
    <col min="10243" max="10243" width="42.7109375" style="289" bestFit="1" customWidth="1"/>
    <col min="10244" max="10245" width="8.7109375" style="289" customWidth="1"/>
    <col min="10246" max="10248" width="10.7109375" style="289" customWidth="1"/>
    <col min="10249" max="10249" width="3.7109375" style="289" customWidth="1"/>
    <col min="10250" max="10250" width="9.42578125" style="289" bestFit="1" customWidth="1"/>
    <col min="10251" max="10497" width="9.140625" style="289"/>
    <col min="10498" max="10498" width="13.7109375" style="289" customWidth="1"/>
    <col min="10499" max="10499" width="42.7109375" style="289" bestFit="1" customWidth="1"/>
    <col min="10500" max="10501" width="8.7109375" style="289" customWidth="1"/>
    <col min="10502" max="10504" width="10.7109375" style="289" customWidth="1"/>
    <col min="10505" max="10505" width="3.7109375" style="289" customWidth="1"/>
    <col min="10506" max="10506" width="9.42578125" style="289" bestFit="1" customWidth="1"/>
    <col min="10507" max="10753" width="9.140625" style="289"/>
    <col min="10754" max="10754" width="13.7109375" style="289" customWidth="1"/>
    <col min="10755" max="10755" width="42.7109375" style="289" bestFit="1" customWidth="1"/>
    <col min="10756" max="10757" width="8.7109375" style="289" customWidth="1"/>
    <col min="10758" max="10760" width="10.7109375" style="289" customWidth="1"/>
    <col min="10761" max="10761" width="3.7109375" style="289" customWidth="1"/>
    <col min="10762" max="10762" width="9.42578125" style="289" bestFit="1" customWidth="1"/>
    <col min="10763" max="11009" width="9.140625" style="289"/>
    <col min="11010" max="11010" width="13.7109375" style="289" customWidth="1"/>
    <col min="11011" max="11011" width="42.7109375" style="289" bestFit="1" customWidth="1"/>
    <col min="11012" max="11013" width="8.7109375" style="289" customWidth="1"/>
    <col min="11014" max="11016" width="10.7109375" style="289" customWidth="1"/>
    <col min="11017" max="11017" width="3.7109375" style="289" customWidth="1"/>
    <col min="11018" max="11018" width="9.42578125" style="289" bestFit="1" customWidth="1"/>
    <col min="11019" max="11265" width="9.140625" style="289"/>
    <col min="11266" max="11266" width="13.7109375" style="289" customWidth="1"/>
    <col min="11267" max="11267" width="42.7109375" style="289" bestFit="1" customWidth="1"/>
    <col min="11268" max="11269" width="8.7109375" style="289" customWidth="1"/>
    <col min="11270" max="11272" width="10.7109375" style="289" customWidth="1"/>
    <col min="11273" max="11273" width="3.7109375" style="289" customWidth="1"/>
    <col min="11274" max="11274" width="9.42578125" style="289" bestFit="1" customWidth="1"/>
    <col min="11275" max="11521" width="9.140625" style="289"/>
    <col min="11522" max="11522" width="13.7109375" style="289" customWidth="1"/>
    <col min="11523" max="11523" width="42.7109375" style="289" bestFit="1" customWidth="1"/>
    <col min="11524" max="11525" width="8.7109375" style="289" customWidth="1"/>
    <col min="11526" max="11528" width="10.7109375" style="289" customWidth="1"/>
    <col min="11529" max="11529" width="3.7109375" style="289" customWidth="1"/>
    <col min="11530" max="11530" width="9.42578125" style="289" bestFit="1" customWidth="1"/>
    <col min="11531" max="11777" width="9.140625" style="289"/>
    <col min="11778" max="11778" width="13.7109375" style="289" customWidth="1"/>
    <col min="11779" max="11779" width="42.7109375" style="289" bestFit="1" customWidth="1"/>
    <col min="11780" max="11781" width="8.7109375" style="289" customWidth="1"/>
    <col min="11782" max="11784" width="10.7109375" style="289" customWidth="1"/>
    <col min="11785" max="11785" width="3.7109375" style="289" customWidth="1"/>
    <col min="11786" max="11786" width="9.42578125" style="289" bestFit="1" customWidth="1"/>
    <col min="11787" max="12033" width="9.140625" style="289"/>
    <col min="12034" max="12034" width="13.7109375" style="289" customWidth="1"/>
    <col min="12035" max="12035" width="42.7109375" style="289" bestFit="1" customWidth="1"/>
    <col min="12036" max="12037" width="8.7109375" style="289" customWidth="1"/>
    <col min="12038" max="12040" width="10.7109375" style="289" customWidth="1"/>
    <col min="12041" max="12041" width="3.7109375" style="289" customWidth="1"/>
    <col min="12042" max="12042" width="9.42578125" style="289" bestFit="1" customWidth="1"/>
    <col min="12043" max="12289" width="9.140625" style="289"/>
    <col min="12290" max="12290" width="13.7109375" style="289" customWidth="1"/>
    <col min="12291" max="12291" width="42.7109375" style="289" bestFit="1" customWidth="1"/>
    <col min="12292" max="12293" width="8.7109375" style="289" customWidth="1"/>
    <col min="12294" max="12296" width="10.7109375" style="289" customWidth="1"/>
    <col min="12297" max="12297" width="3.7109375" style="289" customWidth="1"/>
    <col min="12298" max="12298" width="9.42578125" style="289" bestFit="1" customWidth="1"/>
    <col min="12299" max="12545" width="9.140625" style="289"/>
    <col min="12546" max="12546" width="13.7109375" style="289" customWidth="1"/>
    <col min="12547" max="12547" width="42.7109375" style="289" bestFit="1" customWidth="1"/>
    <col min="12548" max="12549" width="8.7109375" style="289" customWidth="1"/>
    <col min="12550" max="12552" width="10.7109375" style="289" customWidth="1"/>
    <col min="12553" max="12553" width="3.7109375" style="289" customWidth="1"/>
    <col min="12554" max="12554" width="9.42578125" style="289" bestFit="1" customWidth="1"/>
    <col min="12555" max="12801" width="9.140625" style="289"/>
    <col min="12802" max="12802" width="13.7109375" style="289" customWidth="1"/>
    <col min="12803" max="12803" width="42.7109375" style="289" bestFit="1" customWidth="1"/>
    <col min="12804" max="12805" width="8.7109375" style="289" customWidth="1"/>
    <col min="12806" max="12808" width="10.7109375" style="289" customWidth="1"/>
    <col min="12809" max="12809" width="3.7109375" style="289" customWidth="1"/>
    <col min="12810" max="12810" width="9.42578125" style="289" bestFit="1" customWidth="1"/>
    <col min="12811" max="13057" width="9.140625" style="289"/>
    <col min="13058" max="13058" width="13.7109375" style="289" customWidth="1"/>
    <col min="13059" max="13059" width="42.7109375" style="289" bestFit="1" customWidth="1"/>
    <col min="13060" max="13061" width="8.7109375" style="289" customWidth="1"/>
    <col min="13062" max="13064" width="10.7109375" style="289" customWidth="1"/>
    <col min="13065" max="13065" width="3.7109375" style="289" customWidth="1"/>
    <col min="13066" max="13066" width="9.42578125" style="289" bestFit="1" customWidth="1"/>
    <col min="13067" max="13313" width="9.140625" style="289"/>
    <col min="13314" max="13314" width="13.7109375" style="289" customWidth="1"/>
    <col min="13315" max="13315" width="42.7109375" style="289" bestFit="1" customWidth="1"/>
    <col min="13316" max="13317" width="8.7109375" style="289" customWidth="1"/>
    <col min="13318" max="13320" width="10.7109375" style="289" customWidth="1"/>
    <col min="13321" max="13321" width="3.7109375" style="289" customWidth="1"/>
    <col min="13322" max="13322" width="9.42578125" style="289" bestFit="1" customWidth="1"/>
    <col min="13323" max="13569" width="9.140625" style="289"/>
    <col min="13570" max="13570" width="13.7109375" style="289" customWidth="1"/>
    <col min="13571" max="13571" width="42.7109375" style="289" bestFit="1" customWidth="1"/>
    <col min="13572" max="13573" width="8.7109375" style="289" customWidth="1"/>
    <col min="13574" max="13576" width="10.7109375" style="289" customWidth="1"/>
    <col min="13577" max="13577" width="3.7109375" style="289" customWidth="1"/>
    <col min="13578" max="13578" width="9.42578125" style="289" bestFit="1" customWidth="1"/>
    <col min="13579" max="13825" width="9.140625" style="289"/>
    <col min="13826" max="13826" width="13.7109375" style="289" customWidth="1"/>
    <col min="13827" max="13827" width="42.7109375" style="289" bestFit="1" customWidth="1"/>
    <col min="13828" max="13829" width="8.7109375" style="289" customWidth="1"/>
    <col min="13830" max="13832" width="10.7109375" style="289" customWidth="1"/>
    <col min="13833" max="13833" width="3.7109375" style="289" customWidth="1"/>
    <col min="13834" max="13834" width="9.42578125" style="289" bestFit="1" customWidth="1"/>
    <col min="13835" max="14081" width="9.140625" style="289"/>
    <col min="14082" max="14082" width="13.7109375" style="289" customWidth="1"/>
    <col min="14083" max="14083" width="42.7109375" style="289" bestFit="1" customWidth="1"/>
    <col min="14084" max="14085" width="8.7109375" style="289" customWidth="1"/>
    <col min="14086" max="14088" width="10.7109375" style="289" customWidth="1"/>
    <col min="14089" max="14089" width="3.7109375" style="289" customWidth="1"/>
    <col min="14090" max="14090" width="9.42578125" style="289" bestFit="1" customWidth="1"/>
    <col min="14091" max="14337" width="9.140625" style="289"/>
    <col min="14338" max="14338" width="13.7109375" style="289" customWidth="1"/>
    <col min="14339" max="14339" width="42.7109375" style="289" bestFit="1" customWidth="1"/>
    <col min="14340" max="14341" width="8.7109375" style="289" customWidth="1"/>
    <col min="14342" max="14344" width="10.7109375" style="289" customWidth="1"/>
    <col min="14345" max="14345" width="3.7109375" style="289" customWidth="1"/>
    <col min="14346" max="14346" width="9.42578125" style="289" bestFit="1" customWidth="1"/>
    <col min="14347" max="14593" width="9.140625" style="289"/>
    <col min="14594" max="14594" width="13.7109375" style="289" customWidth="1"/>
    <col min="14595" max="14595" width="42.7109375" style="289" bestFit="1" customWidth="1"/>
    <col min="14596" max="14597" width="8.7109375" style="289" customWidth="1"/>
    <col min="14598" max="14600" width="10.7109375" style="289" customWidth="1"/>
    <col min="14601" max="14601" width="3.7109375" style="289" customWidth="1"/>
    <col min="14602" max="14602" width="9.42578125" style="289" bestFit="1" customWidth="1"/>
    <col min="14603" max="14849" width="9.140625" style="289"/>
    <col min="14850" max="14850" width="13.7109375" style="289" customWidth="1"/>
    <col min="14851" max="14851" width="42.7109375" style="289" bestFit="1" customWidth="1"/>
    <col min="14852" max="14853" width="8.7109375" style="289" customWidth="1"/>
    <col min="14854" max="14856" width="10.7109375" style="289" customWidth="1"/>
    <col min="14857" max="14857" width="3.7109375" style="289" customWidth="1"/>
    <col min="14858" max="14858" width="9.42578125" style="289" bestFit="1" customWidth="1"/>
    <col min="14859" max="15105" width="9.140625" style="289"/>
    <col min="15106" max="15106" width="13.7109375" style="289" customWidth="1"/>
    <col min="15107" max="15107" width="42.7109375" style="289" bestFit="1" customWidth="1"/>
    <col min="15108" max="15109" width="8.7109375" style="289" customWidth="1"/>
    <col min="15110" max="15112" width="10.7109375" style="289" customWidth="1"/>
    <col min="15113" max="15113" width="3.7109375" style="289" customWidth="1"/>
    <col min="15114" max="15114" width="9.42578125" style="289" bestFit="1" customWidth="1"/>
    <col min="15115" max="15361" width="9.140625" style="289"/>
    <col min="15362" max="15362" width="13.7109375" style="289" customWidth="1"/>
    <col min="15363" max="15363" width="42.7109375" style="289" bestFit="1" customWidth="1"/>
    <col min="15364" max="15365" width="8.7109375" style="289" customWidth="1"/>
    <col min="15366" max="15368" width="10.7109375" style="289" customWidth="1"/>
    <col min="15369" max="15369" width="3.7109375" style="289" customWidth="1"/>
    <col min="15370" max="15370" width="9.42578125" style="289" bestFit="1" customWidth="1"/>
    <col min="15371" max="15617" width="9.140625" style="289"/>
    <col min="15618" max="15618" width="13.7109375" style="289" customWidth="1"/>
    <col min="15619" max="15619" width="42.7109375" style="289" bestFit="1" customWidth="1"/>
    <col min="15620" max="15621" width="8.7109375" style="289" customWidth="1"/>
    <col min="15622" max="15624" width="10.7109375" style="289" customWidth="1"/>
    <col min="15625" max="15625" width="3.7109375" style="289" customWidth="1"/>
    <col min="15626" max="15626" width="9.42578125" style="289" bestFit="1" customWidth="1"/>
    <col min="15627" max="15873" width="9.140625" style="289"/>
    <col min="15874" max="15874" width="13.7109375" style="289" customWidth="1"/>
    <col min="15875" max="15875" width="42.7109375" style="289" bestFit="1" customWidth="1"/>
    <col min="15876" max="15877" width="8.7109375" style="289" customWidth="1"/>
    <col min="15878" max="15880" width="10.7109375" style="289" customWidth="1"/>
    <col min="15881" max="15881" width="3.7109375" style="289" customWidth="1"/>
    <col min="15882" max="15882" width="9.42578125" style="289" bestFit="1" customWidth="1"/>
    <col min="15883" max="16129" width="9.140625" style="289"/>
    <col min="16130" max="16130" width="13.7109375" style="289" customWidth="1"/>
    <col min="16131" max="16131" width="42.7109375" style="289" bestFit="1" customWidth="1"/>
    <col min="16132" max="16133" width="8.7109375" style="289" customWidth="1"/>
    <col min="16134" max="16136" width="10.7109375" style="289" customWidth="1"/>
    <col min="16137" max="16137" width="3.7109375" style="289" customWidth="1"/>
    <col min="16138" max="16138" width="9.42578125" style="289" bestFit="1" customWidth="1"/>
    <col min="16139" max="16384" width="9.140625" style="289"/>
  </cols>
  <sheetData>
    <row r="1" spans="2:12" ht="15.75" thickBot="1" x14ac:dyDescent="0.3">
      <c r="C1" s="3"/>
      <c r="D1" s="4"/>
    </row>
    <row r="2" spans="2:12" x14ac:dyDescent="0.25">
      <c r="B2" s="376" t="s">
        <v>205</v>
      </c>
      <c r="C2" s="366" t="s">
        <v>314</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95" customFormat="1" x14ac:dyDescent="0.25">
      <c r="B30" s="99"/>
      <c r="C30" s="67"/>
      <c r="D30" s="68"/>
      <c r="E30" s="139"/>
      <c r="F30" s="139"/>
      <c r="G30" s="139"/>
      <c r="H30" s="140"/>
    </row>
    <row r="31" spans="2:13" s="295" customFormat="1" x14ac:dyDescent="0.25">
      <c r="B31" s="74"/>
      <c r="C31" s="74"/>
      <c r="D31" s="75"/>
      <c r="E31" s="142"/>
      <c r="F31" s="142"/>
      <c r="G31" s="124"/>
      <c r="H31" s="125"/>
    </row>
    <row r="32" spans="2:13" s="295" customFormat="1" x14ac:dyDescent="0.25">
      <c r="B32" s="74"/>
      <c r="C32" s="74"/>
      <c r="D32" s="75"/>
      <c r="E32" s="142"/>
      <c r="F32" s="142"/>
      <c r="G32" s="124"/>
      <c r="H32" s="125"/>
    </row>
    <row r="33" spans="2:10" s="295" customFormat="1" x14ac:dyDescent="0.25">
      <c r="B33" s="74"/>
      <c r="C33" s="74"/>
      <c r="D33" s="75"/>
      <c r="E33" s="142"/>
      <c r="F33" s="142"/>
      <c r="G33" s="142"/>
      <c r="H33" s="125"/>
    </row>
    <row r="34" spans="2:10" s="295" customFormat="1" x14ac:dyDescent="0.25">
      <c r="B34" s="74"/>
      <c r="C34" s="74"/>
      <c r="D34" s="75"/>
      <c r="E34" s="142"/>
      <c r="F34" s="142"/>
      <c r="G34" s="124"/>
      <c r="H34" s="125"/>
    </row>
    <row r="35" spans="2:10" s="295"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(36+108+36)+(36+108+36)+36+40+36+36+48+60+36*3+40*2+36*3+108+36</f>
        <v>1056</v>
      </c>
      <c r="F41" s="249">
        <f>'ANAS 2015'!E21</f>
        <v>0.4</v>
      </c>
      <c r="G41" s="251">
        <f>E41/$G$15</f>
        <v>1056</v>
      </c>
      <c r="H41" s="252">
        <f>G41*F41</f>
        <v>422.40000000000003</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1056</v>
      </c>
      <c r="F42" s="258">
        <f>'ANAS 2015'!E22</f>
        <v>1.8</v>
      </c>
      <c r="G42" s="255">
        <f>E42/$G$15</f>
        <v>1056</v>
      </c>
      <c r="H42" s="256">
        <f>G42*F42</f>
        <v>1900.8</v>
      </c>
      <c r="J42" s="45"/>
    </row>
    <row r="43" spans="2:10" ht="15.75" thickBot="1" x14ac:dyDescent="0.3">
      <c r="B43" s="97"/>
      <c r="C43" s="56" t="s">
        <v>22</v>
      </c>
      <c r="D43" s="57"/>
      <c r="E43" s="136"/>
      <c r="F43" s="136"/>
      <c r="G43" s="60" t="s">
        <v>15</v>
      </c>
      <c r="H43" s="12">
        <f>SUM(H41:H42)</f>
        <v>2323.1999999999998</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2323.1999999999998</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M48"/>
  <sheetViews>
    <sheetView view="pageBreakPreview" topLeftCell="A40" zoomScale="85" zoomScaleNormal="85" zoomScaleSheetLayoutView="85" workbookViewId="0">
      <selection activeCell="B1" sqref="B1:J61"/>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9" customWidth="1"/>
    <col min="10" max="257" width="9.140625" style="289"/>
    <col min="258" max="258" width="13.7109375" style="289" customWidth="1"/>
    <col min="259" max="259" width="42.7109375" style="289" customWidth="1"/>
    <col min="260" max="261" width="8.7109375" style="289" customWidth="1"/>
    <col min="262" max="262" width="11.140625" style="289" customWidth="1"/>
    <col min="263" max="263" width="11.28515625" style="289" bestFit="1" customWidth="1"/>
    <col min="264" max="264" width="10.140625" style="289" bestFit="1" customWidth="1"/>
    <col min="265" max="265" width="3.7109375" style="289" customWidth="1"/>
    <col min="266" max="513" width="9.140625" style="289"/>
    <col min="514" max="514" width="13.7109375" style="289" customWidth="1"/>
    <col min="515" max="515" width="42.7109375" style="289" customWidth="1"/>
    <col min="516" max="517" width="8.7109375" style="289" customWidth="1"/>
    <col min="518" max="518" width="11.140625" style="289" customWidth="1"/>
    <col min="519" max="519" width="11.28515625" style="289" bestFit="1" customWidth="1"/>
    <col min="520" max="520" width="10.140625" style="289" bestFit="1" customWidth="1"/>
    <col min="521" max="521" width="3.7109375" style="289" customWidth="1"/>
    <col min="522" max="769" width="9.140625" style="289"/>
    <col min="770" max="770" width="13.7109375" style="289" customWidth="1"/>
    <col min="771" max="771" width="42.7109375" style="289" customWidth="1"/>
    <col min="772" max="773" width="8.7109375" style="289" customWidth="1"/>
    <col min="774" max="774" width="11.140625" style="289" customWidth="1"/>
    <col min="775" max="775" width="11.28515625" style="289" bestFit="1" customWidth="1"/>
    <col min="776" max="776" width="10.140625" style="289" bestFit="1" customWidth="1"/>
    <col min="777" max="777" width="3.7109375" style="289" customWidth="1"/>
    <col min="778" max="1025" width="9.140625" style="289"/>
    <col min="1026" max="1026" width="13.7109375" style="289" customWidth="1"/>
    <col min="1027" max="1027" width="42.7109375" style="289" customWidth="1"/>
    <col min="1028" max="1029" width="8.7109375" style="289" customWidth="1"/>
    <col min="1030" max="1030" width="11.140625" style="289" customWidth="1"/>
    <col min="1031" max="1031" width="11.28515625" style="289" bestFit="1" customWidth="1"/>
    <col min="1032" max="1032" width="10.140625" style="289" bestFit="1" customWidth="1"/>
    <col min="1033" max="1033" width="3.7109375" style="289" customWidth="1"/>
    <col min="1034" max="1281" width="9.140625" style="289"/>
    <col min="1282" max="1282" width="13.7109375" style="289" customWidth="1"/>
    <col min="1283" max="1283" width="42.7109375" style="289" customWidth="1"/>
    <col min="1284" max="1285" width="8.7109375" style="289" customWidth="1"/>
    <col min="1286" max="1286" width="11.140625" style="289" customWidth="1"/>
    <col min="1287" max="1287" width="11.28515625" style="289" bestFit="1" customWidth="1"/>
    <col min="1288" max="1288" width="10.140625" style="289" bestFit="1" customWidth="1"/>
    <col min="1289" max="1289" width="3.7109375" style="289" customWidth="1"/>
    <col min="1290" max="1537" width="9.140625" style="289"/>
    <col min="1538" max="1538" width="13.7109375" style="289" customWidth="1"/>
    <col min="1539" max="1539" width="42.7109375" style="289" customWidth="1"/>
    <col min="1540" max="1541" width="8.7109375" style="289" customWidth="1"/>
    <col min="1542" max="1542" width="11.140625" style="289" customWidth="1"/>
    <col min="1543" max="1543" width="11.28515625" style="289" bestFit="1" customWidth="1"/>
    <col min="1544" max="1544" width="10.140625" style="289" bestFit="1" customWidth="1"/>
    <col min="1545" max="1545" width="3.7109375" style="289" customWidth="1"/>
    <col min="1546" max="1793" width="9.140625" style="289"/>
    <col min="1794" max="1794" width="13.7109375" style="289" customWidth="1"/>
    <col min="1795" max="1795" width="42.7109375" style="289" customWidth="1"/>
    <col min="1796" max="1797" width="8.7109375" style="289" customWidth="1"/>
    <col min="1798" max="1798" width="11.140625" style="289" customWidth="1"/>
    <col min="1799" max="1799" width="11.28515625" style="289" bestFit="1" customWidth="1"/>
    <col min="1800" max="1800" width="10.140625" style="289" bestFit="1" customWidth="1"/>
    <col min="1801" max="1801" width="3.7109375" style="289" customWidth="1"/>
    <col min="1802" max="2049" width="9.140625" style="289"/>
    <col min="2050" max="2050" width="13.7109375" style="289" customWidth="1"/>
    <col min="2051" max="2051" width="42.7109375" style="289" customWidth="1"/>
    <col min="2052" max="2053" width="8.7109375" style="289" customWidth="1"/>
    <col min="2054" max="2054" width="11.140625" style="289" customWidth="1"/>
    <col min="2055" max="2055" width="11.28515625" style="289" bestFit="1" customWidth="1"/>
    <col min="2056" max="2056" width="10.140625" style="289" bestFit="1" customWidth="1"/>
    <col min="2057" max="2057" width="3.7109375" style="289" customWidth="1"/>
    <col min="2058" max="2305" width="9.140625" style="289"/>
    <col min="2306" max="2306" width="13.7109375" style="289" customWidth="1"/>
    <col min="2307" max="2307" width="42.7109375" style="289" customWidth="1"/>
    <col min="2308" max="2309" width="8.7109375" style="289" customWidth="1"/>
    <col min="2310" max="2310" width="11.140625" style="289" customWidth="1"/>
    <col min="2311" max="2311" width="11.28515625" style="289" bestFit="1" customWidth="1"/>
    <col min="2312" max="2312" width="10.140625" style="289" bestFit="1" customWidth="1"/>
    <col min="2313" max="2313" width="3.7109375" style="289" customWidth="1"/>
    <col min="2314" max="2561" width="9.140625" style="289"/>
    <col min="2562" max="2562" width="13.7109375" style="289" customWidth="1"/>
    <col min="2563" max="2563" width="42.7109375" style="289" customWidth="1"/>
    <col min="2564" max="2565" width="8.7109375" style="289" customWidth="1"/>
    <col min="2566" max="2566" width="11.140625" style="289" customWidth="1"/>
    <col min="2567" max="2567" width="11.28515625" style="289" bestFit="1" customWidth="1"/>
    <col min="2568" max="2568" width="10.140625" style="289" bestFit="1" customWidth="1"/>
    <col min="2569" max="2569" width="3.7109375" style="289" customWidth="1"/>
    <col min="2570" max="2817" width="9.140625" style="289"/>
    <col min="2818" max="2818" width="13.7109375" style="289" customWidth="1"/>
    <col min="2819" max="2819" width="42.7109375" style="289" customWidth="1"/>
    <col min="2820" max="2821" width="8.7109375" style="289" customWidth="1"/>
    <col min="2822" max="2822" width="11.140625" style="289" customWidth="1"/>
    <col min="2823" max="2823" width="11.28515625" style="289" bestFit="1" customWidth="1"/>
    <col min="2824" max="2824" width="10.140625" style="289" bestFit="1" customWidth="1"/>
    <col min="2825" max="2825" width="3.7109375" style="289" customWidth="1"/>
    <col min="2826" max="3073" width="9.140625" style="289"/>
    <col min="3074" max="3074" width="13.7109375" style="289" customWidth="1"/>
    <col min="3075" max="3075" width="42.7109375" style="289" customWidth="1"/>
    <col min="3076" max="3077" width="8.7109375" style="289" customWidth="1"/>
    <col min="3078" max="3078" width="11.140625" style="289" customWidth="1"/>
    <col min="3079" max="3079" width="11.28515625" style="289" bestFit="1" customWidth="1"/>
    <col min="3080" max="3080" width="10.140625" style="289" bestFit="1" customWidth="1"/>
    <col min="3081" max="3081" width="3.7109375" style="289" customWidth="1"/>
    <col min="3082" max="3329" width="9.140625" style="289"/>
    <col min="3330" max="3330" width="13.7109375" style="289" customWidth="1"/>
    <col min="3331" max="3331" width="42.7109375" style="289" customWidth="1"/>
    <col min="3332" max="3333" width="8.7109375" style="289" customWidth="1"/>
    <col min="3334" max="3334" width="11.140625" style="289" customWidth="1"/>
    <col min="3335" max="3335" width="11.28515625" style="289" bestFit="1" customWidth="1"/>
    <col min="3336" max="3336" width="10.140625" style="289" bestFit="1" customWidth="1"/>
    <col min="3337" max="3337" width="3.7109375" style="289" customWidth="1"/>
    <col min="3338" max="3585" width="9.140625" style="289"/>
    <col min="3586" max="3586" width="13.7109375" style="289" customWidth="1"/>
    <col min="3587" max="3587" width="42.7109375" style="289" customWidth="1"/>
    <col min="3588" max="3589" width="8.7109375" style="289" customWidth="1"/>
    <col min="3590" max="3590" width="11.140625" style="289" customWidth="1"/>
    <col min="3591" max="3591" width="11.28515625" style="289" bestFit="1" customWidth="1"/>
    <col min="3592" max="3592" width="10.140625" style="289" bestFit="1" customWidth="1"/>
    <col min="3593" max="3593" width="3.7109375" style="289" customWidth="1"/>
    <col min="3594" max="3841" width="9.140625" style="289"/>
    <col min="3842" max="3842" width="13.7109375" style="289" customWidth="1"/>
    <col min="3843" max="3843" width="42.7109375" style="289" customWidth="1"/>
    <col min="3844" max="3845" width="8.7109375" style="289" customWidth="1"/>
    <col min="3846" max="3846" width="11.140625" style="289" customWidth="1"/>
    <col min="3847" max="3847" width="11.28515625" style="289" bestFit="1" customWidth="1"/>
    <col min="3848" max="3848" width="10.140625" style="289" bestFit="1" customWidth="1"/>
    <col min="3849" max="3849" width="3.7109375" style="289" customWidth="1"/>
    <col min="3850" max="4097" width="9.140625" style="289"/>
    <col min="4098" max="4098" width="13.7109375" style="289" customWidth="1"/>
    <col min="4099" max="4099" width="42.7109375" style="289" customWidth="1"/>
    <col min="4100" max="4101" width="8.7109375" style="289" customWidth="1"/>
    <col min="4102" max="4102" width="11.140625" style="289" customWidth="1"/>
    <col min="4103" max="4103" width="11.28515625" style="289" bestFit="1" customWidth="1"/>
    <col min="4104" max="4104" width="10.140625" style="289" bestFit="1" customWidth="1"/>
    <col min="4105" max="4105" width="3.7109375" style="289" customWidth="1"/>
    <col min="4106" max="4353" width="9.140625" style="289"/>
    <col min="4354" max="4354" width="13.7109375" style="289" customWidth="1"/>
    <col min="4355" max="4355" width="42.7109375" style="289" customWidth="1"/>
    <col min="4356" max="4357" width="8.7109375" style="289" customWidth="1"/>
    <col min="4358" max="4358" width="11.140625" style="289" customWidth="1"/>
    <col min="4359" max="4359" width="11.28515625" style="289" bestFit="1" customWidth="1"/>
    <col min="4360" max="4360" width="10.140625" style="289" bestFit="1" customWidth="1"/>
    <col min="4361" max="4361" width="3.7109375" style="289" customWidth="1"/>
    <col min="4362" max="4609" width="9.140625" style="289"/>
    <col min="4610" max="4610" width="13.7109375" style="289" customWidth="1"/>
    <col min="4611" max="4611" width="42.7109375" style="289" customWidth="1"/>
    <col min="4612" max="4613" width="8.7109375" style="289" customWidth="1"/>
    <col min="4614" max="4614" width="11.140625" style="289" customWidth="1"/>
    <col min="4615" max="4615" width="11.28515625" style="289" bestFit="1" customWidth="1"/>
    <col min="4616" max="4616" width="10.140625" style="289" bestFit="1" customWidth="1"/>
    <col min="4617" max="4617" width="3.7109375" style="289" customWidth="1"/>
    <col min="4618" max="4865" width="9.140625" style="289"/>
    <col min="4866" max="4866" width="13.7109375" style="289" customWidth="1"/>
    <col min="4867" max="4867" width="42.7109375" style="289" customWidth="1"/>
    <col min="4868" max="4869" width="8.7109375" style="289" customWidth="1"/>
    <col min="4870" max="4870" width="11.140625" style="289" customWidth="1"/>
    <col min="4871" max="4871" width="11.28515625" style="289" bestFit="1" customWidth="1"/>
    <col min="4872" max="4872" width="10.140625" style="289" bestFit="1" customWidth="1"/>
    <col min="4873" max="4873" width="3.7109375" style="289" customWidth="1"/>
    <col min="4874" max="5121" width="9.140625" style="289"/>
    <col min="5122" max="5122" width="13.7109375" style="289" customWidth="1"/>
    <col min="5123" max="5123" width="42.7109375" style="289" customWidth="1"/>
    <col min="5124" max="5125" width="8.7109375" style="289" customWidth="1"/>
    <col min="5126" max="5126" width="11.140625" style="289" customWidth="1"/>
    <col min="5127" max="5127" width="11.28515625" style="289" bestFit="1" customWidth="1"/>
    <col min="5128" max="5128" width="10.140625" style="289" bestFit="1" customWidth="1"/>
    <col min="5129" max="5129" width="3.7109375" style="289" customWidth="1"/>
    <col min="5130" max="5377" width="9.140625" style="289"/>
    <col min="5378" max="5378" width="13.7109375" style="289" customWidth="1"/>
    <col min="5379" max="5379" width="42.7109375" style="289" customWidth="1"/>
    <col min="5380" max="5381" width="8.7109375" style="289" customWidth="1"/>
    <col min="5382" max="5382" width="11.140625" style="289" customWidth="1"/>
    <col min="5383" max="5383" width="11.28515625" style="289" bestFit="1" customWidth="1"/>
    <col min="5384" max="5384" width="10.140625" style="289" bestFit="1" customWidth="1"/>
    <col min="5385" max="5385" width="3.7109375" style="289" customWidth="1"/>
    <col min="5386" max="5633" width="9.140625" style="289"/>
    <col min="5634" max="5634" width="13.7109375" style="289" customWidth="1"/>
    <col min="5635" max="5635" width="42.7109375" style="289" customWidth="1"/>
    <col min="5636" max="5637" width="8.7109375" style="289" customWidth="1"/>
    <col min="5638" max="5638" width="11.140625" style="289" customWidth="1"/>
    <col min="5639" max="5639" width="11.28515625" style="289" bestFit="1" customWidth="1"/>
    <col min="5640" max="5640" width="10.140625" style="289" bestFit="1" customWidth="1"/>
    <col min="5641" max="5641" width="3.7109375" style="289" customWidth="1"/>
    <col min="5642" max="5889" width="9.140625" style="289"/>
    <col min="5890" max="5890" width="13.7109375" style="289" customWidth="1"/>
    <col min="5891" max="5891" width="42.7109375" style="289" customWidth="1"/>
    <col min="5892" max="5893" width="8.7109375" style="289" customWidth="1"/>
    <col min="5894" max="5894" width="11.140625" style="289" customWidth="1"/>
    <col min="5895" max="5895" width="11.28515625" style="289" bestFit="1" customWidth="1"/>
    <col min="5896" max="5896" width="10.140625" style="289" bestFit="1" customWidth="1"/>
    <col min="5897" max="5897" width="3.7109375" style="289" customWidth="1"/>
    <col min="5898" max="6145" width="9.140625" style="289"/>
    <col min="6146" max="6146" width="13.7109375" style="289" customWidth="1"/>
    <col min="6147" max="6147" width="42.7109375" style="289" customWidth="1"/>
    <col min="6148" max="6149" width="8.7109375" style="289" customWidth="1"/>
    <col min="6150" max="6150" width="11.140625" style="289" customWidth="1"/>
    <col min="6151" max="6151" width="11.28515625" style="289" bestFit="1" customWidth="1"/>
    <col min="6152" max="6152" width="10.140625" style="289" bestFit="1" customWidth="1"/>
    <col min="6153" max="6153" width="3.7109375" style="289" customWidth="1"/>
    <col min="6154" max="6401" width="9.140625" style="289"/>
    <col min="6402" max="6402" width="13.7109375" style="289" customWidth="1"/>
    <col min="6403" max="6403" width="42.7109375" style="289" customWidth="1"/>
    <col min="6404" max="6405" width="8.7109375" style="289" customWidth="1"/>
    <col min="6406" max="6406" width="11.140625" style="289" customWidth="1"/>
    <col min="6407" max="6407" width="11.28515625" style="289" bestFit="1" customWidth="1"/>
    <col min="6408" max="6408" width="10.140625" style="289" bestFit="1" customWidth="1"/>
    <col min="6409" max="6409" width="3.7109375" style="289" customWidth="1"/>
    <col min="6410" max="6657" width="9.140625" style="289"/>
    <col min="6658" max="6658" width="13.7109375" style="289" customWidth="1"/>
    <col min="6659" max="6659" width="42.7109375" style="289" customWidth="1"/>
    <col min="6660" max="6661" width="8.7109375" style="289" customWidth="1"/>
    <col min="6662" max="6662" width="11.140625" style="289" customWidth="1"/>
    <col min="6663" max="6663" width="11.28515625" style="289" bestFit="1" customWidth="1"/>
    <col min="6664" max="6664" width="10.140625" style="289" bestFit="1" customWidth="1"/>
    <col min="6665" max="6665" width="3.7109375" style="289" customWidth="1"/>
    <col min="6666" max="6913" width="9.140625" style="289"/>
    <col min="6914" max="6914" width="13.7109375" style="289" customWidth="1"/>
    <col min="6915" max="6915" width="42.7109375" style="289" customWidth="1"/>
    <col min="6916" max="6917" width="8.7109375" style="289" customWidth="1"/>
    <col min="6918" max="6918" width="11.140625" style="289" customWidth="1"/>
    <col min="6919" max="6919" width="11.28515625" style="289" bestFit="1" customWidth="1"/>
    <col min="6920" max="6920" width="10.140625" style="289" bestFit="1" customWidth="1"/>
    <col min="6921" max="6921" width="3.7109375" style="289" customWidth="1"/>
    <col min="6922" max="7169" width="9.140625" style="289"/>
    <col min="7170" max="7170" width="13.7109375" style="289" customWidth="1"/>
    <col min="7171" max="7171" width="42.7109375" style="289" customWidth="1"/>
    <col min="7172" max="7173" width="8.7109375" style="289" customWidth="1"/>
    <col min="7174" max="7174" width="11.140625" style="289" customWidth="1"/>
    <col min="7175" max="7175" width="11.28515625" style="289" bestFit="1" customWidth="1"/>
    <col min="7176" max="7176" width="10.140625" style="289" bestFit="1" customWidth="1"/>
    <col min="7177" max="7177" width="3.7109375" style="289" customWidth="1"/>
    <col min="7178" max="7425" width="9.140625" style="289"/>
    <col min="7426" max="7426" width="13.7109375" style="289" customWidth="1"/>
    <col min="7427" max="7427" width="42.7109375" style="289" customWidth="1"/>
    <col min="7428" max="7429" width="8.7109375" style="289" customWidth="1"/>
    <col min="7430" max="7430" width="11.140625" style="289" customWidth="1"/>
    <col min="7431" max="7431" width="11.28515625" style="289" bestFit="1" customWidth="1"/>
    <col min="7432" max="7432" width="10.140625" style="289" bestFit="1" customWidth="1"/>
    <col min="7433" max="7433" width="3.7109375" style="289" customWidth="1"/>
    <col min="7434" max="7681" width="9.140625" style="289"/>
    <col min="7682" max="7682" width="13.7109375" style="289" customWidth="1"/>
    <col min="7683" max="7683" width="42.7109375" style="289" customWidth="1"/>
    <col min="7684" max="7685" width="8.7109375" style="289" customWidth="1"/>
    <col min="7686" max="7686" width="11.140625" style="289" customWidth="1"/>
    <col min="7687" max="7687" width="11.28515625" style="289" bestFit="1" customWidth="1"/>
    <col min="7688" max="7688" width="10.140625" style="289" bestFit="1" customWidth="1"/>
    <col min="7689" max="7689" width="3.7109375" style="289" customWidth="1"/>
    <col min="7690" max="7937" width="9.140625" style="289"/>
    <col min="7938" max="7938" width="13.7109375" style="289" customWidth="1"/>
    <col min="7939" max="7939" width="42.7109375" style="289" customWidth="1"/>
    <col min="7940" max="7941" width="8.7109375" style="289" customWidth="1"/>
    <col min="7942" max="7942" width="11.140625" style="289" customWidth="1"/>
    <col min="7943" max="7943" width="11.28515625" style="289" bestFit="1" customWidth="1"/>
    <col min="7944" max="7944" width="10.140625" style="289" bestFit="1" customWidth="1"/>
    <col min="7945" max="7945" width="3.7109375" style="289" customWidth="1"/>
    <col min="7946" max="8193" width="9.140625" style="289"/>
    <col min="8194" max="8194" width="13.7109375" style="289" customWidth="1"/>
    <col min="8195" max="8195" width="42.7109375" style="289" customWidth="1"/>
    <col min="8196" max="8197" width="8.7109375" style="289" customWidth="1"/>
    <col min="8198" max="8198" width="11.140625" style="289" customWidth="1"/>
    <col min="8199" max="8199" width="11.28515625" style="289" bestFit="1" customWidth="1"/>
    <col min="8200" max="8200" width="10.140625" style="289" bestFit="1" customWidth="1"/>
    <col min="8201" max="8201" width="3.7109375" style="289" customWidth="1"/>
    <col min="8202" max="8449" width="9.140625" style="289"/>
    <col min="8450" max="8450" width="13.7109375" style="289" customWidth="1"/>
    <col min="8451" max="8451" width="42.7109375" style="289" customWidth="1"/>
    <col min="8452" max="8453" width="8.7109375" style="289" customWidth="1"/>
    <col min="8454" max="8454" width="11.140625" style="289" customWidth="1"/>
    <col min="8455" max="8455" width="11.28515625" style="289" bestFit="1" customWidth="1"/>
    <col min="8456" max="8456" width="10.140625" style="289" bestFit="1" customWidth="1"/>
    <col min="8457" max="8457" width="3.7109375" style="289" customWidth="1"/>
    <col min="8458" max="8705" width="9.140625" style="289"/>
    <col min="8706" max="8706" width="13.7109375" style="289" customWidth="1"/>
    <col min="8707" max="8707" width="42.7109375" style="289" customWidth="1"/>
    <col min="8708" max="8709" width="8.7109375" style="289" customWidth="1"/>
    <col min="8710" max="8710" width="11.140625" style="289" customWidth="1"/>
    <col min="8711" max="8711" width="11.28515625" style="289" bestFit="1" customWidth="1"/>
    <col min="8712" max="8712" width="10.140625" style="289" bestFit="1" customWidth="1"/>
    <col min="8713" max="8713" width="3.7109375" style="289" customWidth="1"/>
    <col min="8714" max="8961" width="9.140625" style="289"/>
    <col min="8962" max="8962" width="13.7109375" style="289" customWidth="1"/>
    <col min="8963" max="8963" width="42.7109375" style="289" customWidth="1"/>
    <col min="8964" max="8965" width="8.7109375" style="289" customWidth="1"/>
    <col min="8966" max="8966" width="11.140625" style="289" customWidth="1"/>
    <col min="8967" max="8967" width="11.28515625" style="289" bestFit="1" customWidth="1"/>
    <col min="8968" max="8968" width="10.140625" style="289" bestFit="1" customWidth="1"/>
    <col min="8969" max="8969" width="3.7109375" style="289" customWidth="1"/>
    <col min="8970" max="9217" width="9.140625" style="289"/>
    <col min="9218" max="9218" width="13.7109375" style="289" customWidth="1"/>
    <col min="9219" max="9219" width="42.7109375" style="289" customWidth="1"/>
    <col min="9220" max="9221" width="8.7109375" style="289" customWidth="1"/>
    <col min="9222" max="9222" width="11.140625" style="289" customWidth="1"/>
    <col min="9223" max="9223" width="11.28515625" style="289" bestFit="1" customWidth="1"/>
    <col min="9224" max="9224" width="10.140625" style="289" bestFit="1" customWidth="1"/>
    <col min="9225" max="9225" width="3.7109375" style="289" customWidth="1"/>
    <col min="9226" max="9473" width="9.140625" style="289"/>
    <col min="9474" max="9474" width="13.7109375" style="289" customWidth="1"/>
    <col min="9475" max="9475" width="42.7109375" style="289" customWidth="1"/>
    <col min="9476" max="9477" width="8.7109375" style="289" customWidth="1"/>
    <col min="9478" max="9478" width="11.140625" style="289" customWidth="1"/>
    <col min="9479" max="9479" width="11.28515625" style="289" bestFit="1" customWidth="1"/>
    <col min="9480" max="9480" width="10.140625" style="289" bestFit="1" customWidth="1"/>
    <col min="9481" max="9481" width="3.7109375" style="289" customWidth="1"/>
    <col min="9482" max="9729" width="9.140625" style="289"/>
    <col min="9730" max="9730" width="13.7109375" style="289" customWidth="1"/>
    <col min="9731" max="9731" width="42.7109375" style="289" customWidth="1"/>
    <col min="9732" max="9733" width="8.7109375" style="289" customWidth="1"/>
    <col min="9734" max="9734" width="11.140625" style="289" customWidth="1"/>
    <col min="9735" max="9735" width="11.28515625" style="289" bestFit="1" customWidth="1"/>
    <col min="9736" max="9736" width="10.140625" style="289" bestFit="1" customWidth="1"/>
    <col min="9737" max="9737" width="3.7109375" style="289" customWidth="1"/>
    <col min="9738" max="9985" width="9.140625" style="289"/>
    <col min="9986" max="9986" width="13.7109375" style="289" customWidth="1"/>
    <col min="9987" max="9987" width="42.7109375" style="289" customWidth="1"/>
    <col min="9988" max="9989" width="8.7109375" style="289" customWidth="1"/>
    <col min="9990" max="9990" width="11.140625" style="289" customWidth="1"/>
    <col min="9991" max="9991" width="11.28515625" style="289" bestFit="1" customWidth="1"/>
    <col min="9992" max="9992" width="10.140625" style="289" bestFit="1" customWidth="1"/>
    <col min="9993" max="9993" width="3.7109375" style="289" customWidth="1"/>
    <col min="9994" max="10241" width="9.140625" style="289"/>
    <col min="10242" max="10242" width="13.7109375" style="289" customWidth="1"/>
    <col min="10243" max="10243" width="42.7109375" style="289" customWidth="1"/>
    <col min="10244" max="10245" width="8.7109375" style="289" customWidth="1"/>
    <col min="10246" max="10246" width="11.140625" style="289" customWidth="1"/>
    <col min="10247" max="10247" width="11.28515625" style="289" bestFit="1" customWidth="1"/>
    <col min="10248" max="10248" width="10.140625" style="289" bestFit="1" customWidth="1"/>
    <col min="10249" max="10249" width="3.7109375" style="289" customWidth="1"/>
    <col min="10250" max="10497" width="9.140625" style="289"/>
    <col min="10498" max="10498" width="13.7109375" style="289" customWidth="1"/>
    <col min="10499" max="10499" width="42.7109375" style="289" customWidth="1"/>
    <col min="10500" max="10501" width="8.7109375" style="289" customWidth="1"/>
    <col min="10502" max="10502" width="11.140625" style="289" customWidth="1"/>
    <col min="10503" max="10503" width="11.28515625" style="289" bestFit="1" customWidth="1"/>
    <col min="10504" max="10504" width="10.140625" style="289" bestFit="1" customWidth="1"/>
    <col min="10505" max="10505" width="3.7109375" style="289" customWidth="1"/>
    <col min="10506" max="10753" width="9.140625" style="289"/>
    <col min="10754" max="10754" width="13.7109375" style="289" customWidth="1"/>
    <col min="10755" max="10755" width="42.7109375" style="289" customWidth="1"/>
    <col min="10756" max="10757" width="8.7109375" style="289" customWidth="1"/>
    <col min="10758" max="10758" width="11.140625" style="289" customWidth="1"/>
    <col min="10759" max="10759" width="11.28515625" style="289" bestFit="1" customWidth="1"/>
    <col min="10760" max="10760" width="10.140625" style="289" bestFit="1" customWidth="1"/>
    <col min="10761" max="10761" width="3.7109375" style="289" customWidth="1"/>
    <col min="10762" max="11009" width="9.140625" style="289"/>
    <col min="11010" max="11010" width="13.7109375" style="289" customWidth="1"/>
    <col min="11011" max="11011" width="42.7109375" style="289" customWidth="1"/>
    <col min="11012" max="11013" width="8.7109375" style="289" customWidth="1"/>
    <col min="11014" max="11014" width="11.140625" style="289" customWidth="1"/>
    <col min="11015" max="11015" width="11.28515625" style="289" bestFit="1" customWidth="1"/>
    <col min="11016" max="11016" width="10.140625" style="289" bestFit="1" customWidth="1"/>
    <col min="11017" max="11017" width="3.7109375" style="289" customWidth="1"/>
    <col min="11018" max="11265" width="9.140625" style="289"/>
    <col min="11266" max="11266" width="13.7109375" style="289" customWidth="1"/>
    <col min="11267" max="11267" width="42.7109375" style="289" customWidth="1"/>
    <col min="11268" max="11269" width="8.7109375" style="289" customWidth="1"/>
    <col min="11270" max="11270" width="11.140625" style="289" customWidth="1"/>
    <col min="11271" max="11271" width="11.28515625" style="289" bestFit="1" customWidth="1"/>
    <col min="11272" max="11272" width="10.140625" style="289" bestFit="1" customWidth="1"/>
    <col min="11273" max="11273" width="3.7109375" style="289" customWidth="1"/>
    <col min="11274" max="11521" width="9.140625" style="289"/>
    <col min="11522" max="11522" width="13.7109375" style="289" customWidth="1"/>
    <col min="11523" max="11523" width="42.7109375" style="289" customWidth="1"/>
    <col min="11524" max="11525" width="8.7109375" style="289" customWidth="1"/>
    <col min="11526" max="11526" width="11.140625" style="289" customWidth="1"/>
    <col min="11527" max="11527" width="11.28515625" style="289" bestFit="1" customWidth="1"/>
    <col min="11528" max="11528" width="10.140625" style="289" bestFit="1" customWidth="1"/>
    <col min="11529" max="11529" width="3.7109375" style="289" customWidth="1"/>
    <col min="11530" max="11777" width="9.140625" style="289"/>
    <col min="11778" max="11778" width="13.7109375" style="289" customWidth="1"/>
    <col min="11779" max="11779" width="42.7109375" style="289" customWidth="1"/>
    <col min="11780" max="11781" width="8.7109375" style="289" customWidth="1"/>
    <col min="11782" max="11782" width="11.140625" style="289" customWidth="1"/>
    <col min="11783" max="11783" width="11.28515625" style="289" bestFit="1" customWidth="1"/>
    <col min="11784" max="11784" width="10.140625" style="289" bestFit="1" customWidth="1"/>
    <col min="11785" max="11785" width="3.7109375" style="289" customWidth="1"/>
    <col min="11786" max="12033" width="9.140625" style="289"/>
    <col min="12034" max="12034" width="13.7109375" style="289" customWidth="1"/>
    <col min="12035" max="12035" width="42.7109375" style="289" customWidth="1"/>
    <col min="12036" max="12037" width="8.7109375" style="289" customWidth="1"/>
    <col min="12038" max="12038" width="11.140625" style="289" customWidth="1"/>
    <col min="12039" max="12039" width="11.28515625" style="289" bestFit="1" customWidth="1"/>
    <col min="12040" max="12040" width="10.140625" style="289" bestFit="1" customWidth="1"/>
    <col min="12041" max="12041" width="3.7109375" style="289" customWidth="1"/>
    <col min="12042" max="12289" width="9.140625" style="289"/>
    <col min="12290" max="12290" width="13.7109375" style="289" customWidth="1"/>
    <col min="12291" max="12291" width="42.7109375" style="289" customWidth="1"/>
    <col min="12292" max="12293" width="8.7109375" style="289" customWidth="1"/>
    <col min="12294" max="12294" width="11.140625" style="289" customWidth="1"/>
    <col min="12295" max="12295" width="11.28515625" style="289" bestFit="1" customWidth="1"/>
    <col min="12296" max="12296" width="10.140625" style="289" bestFit="1" customWidth="1"/>
    <col min="12297" max="12297" width="3.7109375" style="289" customWidth="1"/>
    <col min="12298" max="12545" width="9.140625" style="289"/>
    <col min="12546" max="12546" width="13.7109375" style="289" customWidth="1"/>
    <col min="12547" max="12547" width="42.7109375" style="289" customWidth="1"/>
    <col min="12548" max="12549" width="8.7109375" style="289" customWidth="1"/>
    <col min="12550" max="12550" width="11.140625" style="289" customWidth="1"/>
    <col min="12551" max="12551" width="11.28515625" style="289" bestFit="1" customWidth="1"/>
    <col min="12552" max="12552" width="10.140625" style="289" bestFit="1" customWidth="1"/>
    <col min="12553" max="12553" width="3.7109375" style="289" customWidth="1"/>
    <col min="12554" max="12801" width="9.140625" style="289"/>
    <col min="12802" max="12802" width="13.7109375" style="289" customWidth="1"/>
    <col min="12803" max="12803" width="42.7109375" style="289" customWidth="1"/>
    <col min="12804" max="12805" width="8.7109375" style="289" customWidth="1"/>
    <col min="12806" max="12806" width="11.140625" style="289" customWidth="1"/>
    <col min="12807" max="12807" width="11.28515625" style="289" bestFit="1" customWidth="1"/>
    <col min="12808" max="12808" width="10.140625" style="289" bestFit="1" customWidth="1"/>
    <col min="12809" max="12809" width="3.7109375" style="289" customWidth="1"/>
    <col min="12810" max="13057" width="9.140625" style="289"/>
    <col min="13058" max="13058" width="13.7109375" style="289" customWidth="1"/>
    <col min="13059" max="13059" width="42.7109375" style="289" customWidth="1"/>
    <col min="13060" max="13061" width="8.7109375" style="289" customWidth="1"/>
    <col min="13062" max="13062" width="11.140625" style="289" customWidth="1"/>
    <col min="13063" max="13063" width="11.28515625" style="289" bestFit="1" customWidth="1"/>
    <col min="13064" max="13064" width="10.140625" style="289" bestFit="1" customWidth="1"/>
    <col min="13065" max="13065" width="3.7109375" style="289" customWidth="1"/>
    <col min="13066" max="13313" width="9.140625" style="289"/>
    <col min="13314" max="13314" width="13.7109375" style="289" customWidth="1"/>
    <col min="13315" max="13315" width="42.7109375" style="289" customWidth="1"/>
    <col min="13316" max="13317" width="8.7109375" style="289" customWidth="1"/>
    <col min="13318" max="13318" width="11.140625" style="289" customWidth="1"/>
    <col min="13319" max="13319" width="11.28515625" style="289" bestFit="1" customWidth="1"/>
    <col min="13320" max="13320" width="10.140625" style="289" bestFit="1" customWidth="1"/>
    <col min="13321" max="13321" width="3.7109375" style="289" customWidth="1"/>
    <col min="13322" max="13569" width="9.140625" style="289"/>
    <col min="13570" max="13570" width="13.7109375" style="289" customWidth="1"/>
    <col min="13571" max="13571" width="42.7109375" style="289" customWidth="1"/>
    <col min="13572" max="13573" width="8.7109375" style="289" customWidth="1"/>
    <col min="13574" max="13574" width="11.140625" style="289" customWidth="1"/>
    <col min="13575" max="13575" width="11.28515625" style="289" bestFit="1" customWidth="1"/>
    <col min="13576" max="13576" width="10.140625" style="289" bestFit="1" customWidth="1"/>
    <col min="13577" max="13577" width="3.7109375" style="289" customWidth="1"/>
    <col min="13578" max="13825" width="9.140625" style="289"/>
    <col min="13826" max="13826" width="13.7109375" style="289" customWidth="1"/>
    <col min="13827" max="13827" width="42.7109375" style="289" customWidth="1"/>
    <col min="13828" max="13829" width="8.7109375" style="289" customWidth="1"/>
    <col min="13830" max="13830" width="11.140625" style="289" customWidth="1"/>
    <col min="13831" max="13831" width="11.28515625" style="289" bestFit="1" customWidth="1"/>
    <col min="13832" max="13832" width="10.140625" style="289" bestFit="1" customWidth="1"/>
    <col min="13833" max="13833" width="3.7109375" style="289" customWidth="1"/>
    <col min="13834" max="14081" width="9.140625" style="289"/>
    <col min="14082" max="14082" width="13.7109375" style="289" customWidth="1"/>
    <col min="14083" max="14083" width="42.7109375" style="289" customWidth="1"/>
    <col min="14084" max="14085" width="8.7109375" style="289" customWidth="1"/>
    <col min="14086" max="14086" width="11.140625" style="289" customWidth="1"/>
    <col min="14087" max="14087" width="11.28515625" style="289" bestFit="1" customWidth="1"/>
    <col min="14088" max="14088" width="10.140625" style="289" bestFit="1" customWidth="1"/>
    <col min="14089" max="14089" width="3.7109375" style="289" customWidth="1"/>
    <col min="14090" max="14337" width="9.140625" style="289"/>
    <col min="14338" max="14338" width="13.7109375" style="289" customWidth="1"/>
    <col min="14339" max="14339" width="42.7109375" style="289" customWidth="1"/>
    <col min="14340" max="14341" width="8.7109375" style="289" customWidth="1"/>
    <col min="14342" max="14342" width="11.140625" style="289" customWidth="1"/>
    <col min="14343" max="14343" width="11.28515625" style="289" bestFit="1" customWidth="1"/>
    <col min="14344" max="14344" width="10.140625" style="289" bestFit="1" customWidth="1"/>
    <col min="14345" max="14345" width="3.7109375" style="289" customWidth="1"/>
    <col min="14346" max="14593" width="9.140625" style="289"/>
    <col min="14594" max="14594" width="13.7109375" style="289" customWidth="1"/>
    <col min="14595" max="14595" width="42.7109375" style="289" customWidth="1"/>
    <col min="14596" max="14597" width="8.7109375" style="289" customWidth="1"/>
    <col min="14598" max="14598" width="11.140625" style="289" customWidth="1"/>
    <col min="14599" max="14599" width="11.28515625" style="289" bestFit="1" customWidth="1"/>
    <col min="14600" max="14600" width="10.140625" style="289" bestFit="1" customWidth="1"/>
    <col min="14601" max="14601" width="3.7109375" style="289" customWidth="1"/>
    <col min="14602" max="14849" width="9.140625" style="289"/>
    <col min="14850" max="14850" width="13.7109375" style="289" customWidth="1"/>
    <col min="14851" max="14851" width="42.7109375" style="289" customWidth="1"/>
    <col min="14852" max="14853" width="8.7109375" style="289" customWidth="1"/>
    <col min="14854" max="14854" width="11.140625" style="289" customWidth="1"/>
    <col min="14855" max="14855" width="11.28515625" style="289" bestFit="1" customWidth="1"/>
    <col min="14856" max="14856" width="10.140625" style="289" bestFit="1" customWidth="1"/>
    <col min="14857" max="14857" width="3.7109375" style="289" customWidth="1"/>
    <col min="14858" max="15105" width="9.140625" style="289"/>
    <col min="15106" max="15106" width="13.7109375" style="289" customWidth="1"/>
    <col min="15107" max="15107" width="42.7109375" style="289" customWidth="1"/>
    <col min="15108" max="15109" width="8.7109375" style="289" customWidth="1"/>
    <col min="15110" max="15110" width="11.140625" style="289" customWidth="1"/>
    <col min="15111" max="15111" width="11.28515625" style="289" bestFit="1" customWidth="1"/>
    <col min="15112" max="15112" width="10.140625" style="289" bestFit="1" customWidth="1"/>
    <col min="15113" max="15113" width="3.7109375" style="289" customWidth="1"/>
    <col min="15114" max="15361" width="9.140625" style="289"/>
    <col min="15362" max="15362" width="13.7109375" style="289" customWidth="1"/>
    <col min="15363" max="15363" width="42.7109375" style="289" customWidth="1"/>
    <col min="15364" max="15365" width="8.7109375" style="289" customWidth="1"/>
    <col min="15366" max="15366" width="11.140625" style="289" customWidth="1"/>
    <col min="15367" max="15367" width="11.28515625" style="289" bestFit="1" customWidth="1"/>
    <col min="15368" max="15368" width="10.140625" style="289" bestFit="1" customWidth="1"/>
    <col min="15369" max="15369" width="3.7109375" style="289" customWidth="1"/>
    <col min="15370" max="15617" width="9.140625" style="289"/>
    <col min="15618" max="15618" width="13.7109375" style="289" customWidth="1"/>
    <col min="15619" max="15619" width="42.7109375" style="289" customWidth="1"/>
    <col min="15620" max="15621" width="8.7109375" style="289" customWidth="1"/>
    <col min="15622" max="15622" width="11.140625" style="289" customWidth="1"/>
    <col min="15623" max="15623" width="11.28515625" style="289" bestFit="1" customWidth="1"/>
    <col min="15624" max="15624" width="10.140625" style="289" bestFit="1" customWidth="1"/>
    <col min="15625" max="15625" width="3.7109375" style="289" customWidth="1"/>
    <col min="15626" max="15873" width="9.140625" style="289"/>
    <col min="15874" max="15874" width="13.7109375" style="289" customWidth="1"/>
    <col min="15875" max="15875" width="42.7109375" style="289" customWidth="1"/>
    <col min="15876" max="15877" width="8.7109375" style="289" customWidth="1"/>
    <col min="15878" max="15878" width="11.140625" style="289" customWidth="1"/>
    <col min="15879" max="15879" width="11.28515625" style="289" bestFit="1" customWidth="1"/>
    <col min="15880" max="15880" width="10.140625" style="289" bestFit="1" customWidth="1"/>
    <col min="15881" max="15881" width="3.7109375" style="289" customWidth="1"/>
    <col min="15882" max="16129" width="9.140625" style="289"/>
    <col min="16130" max="16130" width="13.7109375" style="289" customWidth="1"/>
    <col min="16131" max="16131" width="42.7109375" style="289" customWidth="1"/>
    <col min="16132" max="16133" width="8.7109375" style="289" customWidth="1"/>
    <col min="16134" max="16134" width="11.140625" style="289" customWidth="1"/>
    <col min="16135" max="16135" width="11.28515625" style="289" bestFit="1" customWidth="1"/>
    <col min="16136" max="16136" width="10.140625" style="289" bestFit="1" customWidth="1"/>
    <col min="16137" max="16137" width="3.7109375" style="289" customWidth="1"/>
    <col min="16138" max="16384" width="9.140625" style="289"/>
  </cols>
  <sheetData>
    <row r="1" spans="2:12" ht="15.75" thickBot="1" x14ac:dyDescent="0.3">
      <c r="C1" s="3"/>
      <c r="D1" s="4"/>
    </row>
    <row r="2" spans="2:12" ht="15" customHeight="1" x14ac:dyDescent="0.25">
      <c r="B2" s="376" t="s">
        <v>206</v>
      </c>
      <c r="C2" s="366" t="s">
        <v>315</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95" customFormat="1" x14ac:dyDescent="0.25">
      <c r="B30" s="107"/>
      <c r="C30" s="67"/>
      <c r="D30" s="68"/>
      <c r="E30" s="139"/>
      <c r="F30" s="139"/>
      <c r="G30" s="139"/>
      <c r="H30" s="140"/>
    </row>
    <row r="31" spans="2:13" s="295" customFormat="1" x14ac:dyDescent="0.25">
      <c r="B31" s="85"/>
      <c r="C31" s="74"/>
      <c r="D31" s="108"/>
      <c r="E31" s="141"/>
      <c r="F31" s="141"/>
      <c r="G31" s="124"/>
      <c r="H31" s="125"/>
    </row>
    <row r="32" spans="2:13" s="295" customFormat="1" x14ac:dyDescent="0.25">
      <c r="B32" s="85"/>
      <c r="C32" s="74"/>
      <c r="D32" s="75"/>
      <c r="E32" s="142"/>
      <c r="F32" s="142"/>
      <c r="G32" s="124"/>
      <c r="H32" s="125"/>
    </row>
    <row r="33" spans="2:10" s="295" customFormat="1" x14ac:dyDescent="0.25">
      <c r="B33" s="85"/>
      <c r="C33" s="74"/>
      <c r="D33" s="75"/>
      <c r="E33" s="142"/>
      <c r="F33" s="142"/>
      <c r="G33" s="142"/>
      <c r="H33" s="125"/>
    </row>
    <row r="34" spans="2:10" s="295" customFormat="1" x14ac:dyDescent="0.25">
      <c r="B34" s="85"/>
      <c r="C34" s="74"/>
      <c r="D34" s="75"/>
      <c r="E34" s="142"/>
      <c r="F34" s="142"/>
      <c r="G34" s="124"/>
      <c r="H34" s="125"/>
    </row>
    <row r="35" spans="2:10" s="295"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'BSIC07.a-3C '!E48</f>
        <v>517</v>
      </c>
      <c r="F41" s="258">
        <f>'ANAS 2015'!E18</f>
        <v>0.4</v>
      </c>
      <c r="G41" s="259">
        <f t="shared" ref="G41:G45" si="0">E41/$G$15</f>
        <v>517</v>
      </c>
      <c r="H41" s="260">
        <f t="shared" ref="H41:H45" si="1">G41*F41</f>
        <v>206.8</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'BSIC07.a-3C '!E43</f>
        <v>75</v>
      </c>
      <c r="F42" s="245">
        <f>'ANAS 2015'!E20</f>
        <v>0.85</v>
      </c>
      <c r="G42" s="242">
        <f>E42/$G$15</f>
        <v>75</v>
      </c>
      <c r="H42" s="243">
        <f>G42*F42</f>
        <v>63.75</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'BSIC07.a-3C '!E49</f>
        <v>97</v>
      </c>
      <c r="F43" s="240">
        <f>'ANAS 2015'!E19</f>
        <v>0.25</v>
      </c>
      <c r="G43" s="242">
        <f>E43/$G$15</f>
        <v>97</v>
      </c>
      <c r="H43" s="243">
        <f>G43*F43</f>
        <v>24.25</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'BSIC07.a-3C '!E50</f>
        <v>10</v>
      </c>
      <c r="F44" s="240">
        <f>'ANALISI DI MERCATO'!H5</f>
        <v>37.774421333333336</v>
      </c>
      <c r="G44" s="255">
        <f t="shared" si="0"/>
        <v>10</v>
      </c>
      <c r="H44" s="256">
        <f t="shared" si="1"/>
        <v>377.74421333333339</v>
      </c>
      <c r="J44" s="45"/>
    </row>
    <row r="45" spans="2:10" ht="64.5" thickBot="1" x14ac:dyDescent="0.3">
      <c r="B45" s="225" t="str">
        <f>'ANALISI DI MERCATO'!B3</f>
        <v>BSIC-AM001</v>
      </c>
      <c r="C45" s="22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25" t="str">
        <f>'ANALISI DI MERCATO'!D3</f>
        <v>giorno</v>
      </c>
      <c r="E45" s="277"/>
      <c r="F45" s="240">
        <f>'ANALISI DI MERCATO'!H3</f>
        <v>46.830839999999995</v>
      </c>
      <c r="G45" s="255">
        <f t="shared" si="0"/>
        <v>0</v>
      </c>
      <c r="H45" s="256">
        <f t="shared" si="1"/>
        <v>0</v>
      </c>
      <c r="J45" s="45"/>
    </row>
    <row r="46" spans="2:10" ht="15.75" thickBot="1" x14ac:dyDescent="0.3">
      <c r="B46" s="105"/>
      <c r="C46" s="56" t="s">
        <v>22</v>
      </c>
      <c r="D46" s="57"/>
      <c r="E46" s="136"/>
      <c r="F46" s="136"/>
      <c r="G46" s="60" t="s">
        <v>15</v>
      </c>
      <c r="H46" s="12">
        <f>SUM(H41:H45)</f>
        <v>672.54421333333335</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672.54421333333335</v>
      </c>
    </row>
  </sheetData>
  <mergeCells count="2">
    <mergeCell ref="B2:B3"/>
    <mergeCell ref="C2:F13"/>
  </mergeCells>
  <pageMargins left="0.7" right="0.7" top="0.75" bottom="0.75" header="0.3" footer="0.3"/>
  <pageSetup paperSize="9" scale="5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J56"/>
  <sheetViews>
    <sheetView view="pageBreakPreview" zoomScale="85" zoomScaleNormal="70" zoomScaleSheetLayoutView="85" workbookViewId="0">
      <selection activeCell="B1" sqref="B1:J61"/>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5" customWidth="1"/>
    <col min="6" max="8" width="10.7109375" style="5" customWidth="1"/>
    <col min="9" max="9" width="3.7109375" style="289" customWidth="1"/>
    <col min="10" max="248" width="9.140625" style="289"/>
    <col min="249" max="249" width="13.7109375" style="289" customWidth="1"/>
    <col min="250" max="250" width="42.7109375" style="289" customWidth="1"/>
    <col min="251" max="252" width="8.7109375" style="289" customWidth="1"/>
    <col min="253" max="255" width="10.7109375" style="289" customWidth="1"/>
    <col min="256" max="256" width="3.7109375" style="289" customWidth="1"/>
    <col min="257" max="504" width="9.140625" style="289"/>
    <col min="505" max="505" width="13.7109375" style="289" customWidth="1"/>
    <col min="506" max="506" width="42.7109375" style="289" customWidth="1"/>
    <col min="507" max="508" width="8.7109375" style="289" customWidth="1"/>
    <col min="509" max="511" width="10.7109375" style="289" customWidth="1"/>
    <col min="512" max="512" width="3.7109375" style="289" customWidth="1"/>
    <col min="513" max="760" width="9.140625" style="289"/>
    <col min="761" max="761" width="13.7109375" style="289" customWidth="1"/>
    <col min="762" max="762" width="42.7109375" style="289" customWidth="1"/>
    <col min="763" max="764" width="8.7109375" style="289" customWidth="1"/>
    <col min="765" max="767" width="10.7109375" style="289" customWidth="1"/>
    <col min="768" max="768" width="3.7109375" style="289" customWidth="1"/>
    <col min="769" max="1016" width="9.140625" style="289"/>
    <col min="1017" max="1017" width="13.7109375" style="289" customWidth="1"/>
    <col min="1018" max="1018" width="42.7109375" style="289" customWidth="1"/>
    <col min="1019" max="1020" width="8.7109375" style="289" customWidth="1"/>
    <col min="1021" max="1023" width="10.7109375" style="289" customWidth="1"/>
    <col min="1024" max="1024" width="3.7109375" style="289" customWidth="1"/>
    <col min="1025" max="1272" width="9.140625" style="289"/>
    <col min="1273" max="1273" width="13.7109375" style="289" customWidth="1"/>
    <col min="1274" max="1274" width="42.7109375" style="289" customWidth="1"/>
    <col min="1275" max="1276" width="8.7109375" style="289" customWidth="1"/>
    <col min="1277" max="1279" width="10.7109375" style="289" customWidth="1"/>
    <col min="1280" max="1280" width="3.7109375" style="289" customWidth="1"/>
    <col min="1281" max="1528" width="9.140625" style="289"/>
    <col min="1529" max="1529" width="13.7109375" style="289" customWidth="1"/>
    <col min="1530" max="1530" width="42.7109375" style="289" customWidth="1"/>
    <col min="1531" max="1532" width="8.7109375" style="289" customWidth="1"/>
    <col min="1533" max="1535" width="10.7109375" style="289" customWidth="1"/>
    <col min="1536" max="1536" width="3.7109375" style="289" customWidth="1"/>
    <col min="1537" max="1784" width="9.140625" style="289"/>
    <col min="1785" max="1785" width="13.7109375" style="289" customWidth="1"/>
    <col min="1786" max="1786" width="42.7109375" style="289" customWidth="1"/>
    <col min="1787" max="1788" width="8.7109375" style="289" customWidth="1"/>
    <col min="1789" max="1791" width="10.7109375" style="289" customWidth="1"/>
    <col min="1792" max="1792" width="3.7109375" style="289" customWidth="1"/>
    <col min="1793" max="2040" width="9.140625" style="289"/>
    <col min="2041" max="2041" width="13.7109375" style="289" customWidth="1"/>
    <col min="2042" max="2042" width="42.7109375" style="289" customWidth="1"/>
    <col min="2043" max="2044" width="8.7109375" style="289" customWidth="1"/>
    <col min="2045" max="2047" width="10.7109375" style="289" customWidth="1"/>
    <col min="2048" max="2048" width="3.7109375" style="289" customWidth="1"/>
    <col min="2049" max="2296" width="9.140625" style="289"/>
    <col min="2297" max="2297" width="13.7109375" style="289" customWidth="1"/>
    <col min="2298" max="2298" width="42.7109375" style="289" customWidth="1"/>
    <col min="2299" max="2300" width="8.7109375" style="289" customWidth="1"/>
    <col min="2301" max="2303" width="10.7109375" style="289" customWidth="1"/>
    <col min="2304" max="2304" width="3.7109375" style="289" customWidth="1"/>
    <col min="2305" max="2552" width="9.140625" style="289"/>
    <col min="2553" max="2553" width="13.7109375" style="289" customWidth="1"/>
    <col min="2554" max="2554" width="42.7109375" style="289" customWidth="1"/>
    <col min="2555" max="2556" width="8.7109375" style="289" customWidth="1"/>
    <col min="2557" max="2559" width="10.7109375" style="289" customWidth="1"/>
    <col min="2560" max="2560" width="3.7109375" style="289" customWidth="1"/>
    <col min="2561" max="2808" width="9.140625" style="289"/>
    <col min="2809" max="2809" width="13.7109375" style="289" customWidth="1"/>
    <col min="2810" max="2810" width="42.7109375" style="289" customWidth="1"/>
    <col min="2811" max="2812" width="8.7109375" style="289" customWidth="1"/>
    <col min="2813" max="2815" width="10.7109375" style="289" customWidth="1"/>
    <col min="2816" max="2816" width="3.7109375" style="289" customWidth="1"/>
    <col min="2817" max="3064" width="9.140625" style="289"/>
    <col min="3065" max="3065" width="13.7109375" style="289" customWidth="1"/>
    <col min="3066" max="3066" width="42.7109375" style="289" customWidth="1"/>
    <col min="3067" max="3068" width="8.7109375" style="289" customWidth="1"/>
    <col min="3069" max="3071" width="10.7109375" style="289" customWidth="1"/>
    <col min="3072" max="3072" width="3.7109375" style="289" customWidth="1"/>
    <col min="3073" max="3320" width="9.140625" style="289"/>
    <col min="3321" max="3321" width="13.7109375" style="289" customWidth="1"/>
    <col min="3322" max="3322" width="42.7109375" style="289" customWidth="1"/>
    <col min="3323" max="3324" width="8.7109375" style="289" customWidth="1"/>
    <col min="3325" max="3327" width="10.7109375" style="289" customWidth="1"/>
    <col min="3328" max="3328" width="3.7109375" style="289" customWidth="1"/>
    <col min="3329" max="3576" width="9.140625" style="289"/>
    <col min="3577" max="3577" width="13.7109375" style="289" customWidth="1"/>
    <col min="3578" max="3578" width="42.7109375" style="289" customWidth="1"/>
    <col min="3579" max="3580" width="8.7109375" style="289" customWidth="1"/>
    <col min="3581" max="3583" width="10.7109375" style="289" customWidth="1"/>
    <col min="3584" max="3584" width="3.7109375" style="289" customWidth="1"/>
    <col min="3585" max="3832" width="9.140625" style="289"/>
    <col min="3833" max="3833" width="13.7109375" style="289" customWidth="1"/>
    <col min="3834" max="3834" width="42.7109375" style="289" customWidth="1"/>
    <col min="3835" max="3836" width="8.7109375" style="289" customWidth="1"/>
    <col min="3837" max="3839" width="10.7109375" style="289" customWidth="1"/>
    <col min="3840" max="3840" width="3.7109375" style="289" customWidth="1"/>
    <col min="3841" max="4088" width="9.140625" style="289"/>
    <col min="4089" max="4089" width="13.7109375" style="289" customWidth="1"/>
    <col min="4090" max="4090" width="42.7109375" style="289" customWidth="1"/>
    <col min="4091" max="4092" width="8.7109375" style="289" customWidth="1"/>
    <col min="4093" max="4095" width="10.7109375" style="289" customWidth="1"/>
    <col min="4096" max="4096" width="3.7109375" style="289" customWidth="1"/>
    <col min="4097" max="4344" width="9.140625" style="289"/>
    <col min="4345" max="4345" width="13.7109375" style="289" customWidth="1"/>
    <col min="4346" max="4346" width="42.7109375" style="289" customWidth="1"/>
    <col min="4347" max="4348" width="8.7109375" style="289" customWidth="1"/>
    <col min="4349" max="4351" width="10.7109375" style="289" customWidth="1"/>
    <col min="4352" max="4352" width="3.7109375" style="289" customWidth="1"/>
    <col min="4353" max="4600" width="9.140625" style="289"/>
    <col min="4601" max="4601" width="13.7109375" style="289" customWidth="1"/>
    <col min="4602" max="4602" width="42.7109375" style="289" customWidth="1"/>
    <col min="4603" max="4604" width="8.7109375" style="289" customWidth="1"/>
    <col min="4605" max="4607" width="10.7109375" style="289" customWidth="1"/>
    <col min="4608" max="4608" width="3.7109375" style="289" customWidth="1"/>
    <col min="4609" max="4856" width="9.140625" style="289"/>
    <col min="4857" max="4857" width="13.7109375" style="289" customWidth="1"/>
    <col min="4858" max="4858" width="42.7109375" style="289" customWidth="1"/>
    <col min="4859" max="4860" width="8.7109375" style="289" customWidth="1"/>
    <col min="4861" max="4863" width="10.7109375" style="289" customWidth="1"/>
    <col min="4864" max="4864" width="3.7109375" style="289" customWidth="1"/>
    <col min="4865" max="5112" width="9.140625" style="289"/>
    <col min="5113" max="5113" width="13.7109375" style="289" customWidth="1"/>
    <col min="5114" max="5114" width="42.7109375" style="289" customWidth="1"/>
    <col min="5115" max="5116" width="8.7109375" style="289" customWidth="1"/>
    <col min="5117" max="5119" width="10.7109375" style="289" customWidth="1"/>
    <col min="5120" max="5120" width="3.7109375" style="289" customWidth="1"/>
    <col min="5121" max="5368" width="9.140625" style="289"/>
    <col min="5369" max="5369" width="13.7109375" style="289" customWidth="1"/>
    <col min="5370" max="5370" width="42.7109375" style="289" customWidth="1"/>
    <col min="5371" max="5372" width="8.7109375" style="289" customWidth="1"/>
    <col min="5373" max="5375" width="10.7109375" style="289" customWidth="1"/>
    <col min="5376" max="5376" width="3.7109375" style="289" customWidth="1"/>
    <col min="5377" max="5624" width="9.140625" style="289"/>
    <col min="5625" max="5625" width="13.7109375" style="289" customWidth="1"/>
    <col min="5626" max="5626" width="42.7109375" style="289" customWidth="1"/>
    <col min="5627" max="5628" width="8.7109375" style="289" customWidth="1"/>
    <col min="5629" max="5631" width="10.7109375" style="289" customWidth="1"/>
    <col min="5632" max="5632" width="3.7109375" style="289" customWidth="1"/>
    <col min="5633" max="5880" width="9.140625" style="289"/>
    <col min="5881" max="5881" width="13.7109375" style="289" customWidth="1"/>
    <col min="5882" max="5882" width="42.7109375" style="289" customWidth="1"/>
    <col min="5883" max="5884" width="8.7109375" style="289" customWidth="1"/>
    <col min="5885" max="5887" width="10.7109375" style="289" customWidth="1"/>
    <col min="5888" max="5888" width="3.7109375" style="289" customWidth="1"/>
    <col min="5889" max="6136" width="9.140625" style="289"/>
    <col min="6137" max="6137" width="13.7109375" style="289" customWidth="1"/>
    <col min="6138" max="6138" width="42.7109375" style="289" customWidth="1"/>
    <col min="6139" max="6140" width="8.7109375" style="289" customWidth="1"/>
    <col min="6141" max="6143" width="10.7109375" style="289" customWidth="1"/>
    <col min="6144" max="6144" width="3.7109375" style="289" customWidth="1"/>
    <col min="6145" max="6392" width="9.140625" style="289"/>
    <col min="6393" max="6393" width="13.7109375" style="289" customWidth="1"/>
    <col min="6394" max="6394" width="42.7109375" style="289" customWidth="1"/>
    <col min="6395" max="6396" width="8.7109375" style="289" customWidth="1"/>
    <col min="6397" max="6399" width="10.7109375" style="289" customWidth="1"/>
    <col min="6400" max="6400" width="3.7109375" style="289" customWidth="1"/>
    <col min="6401" max="6648" width="9.140625" style="289"/>
    <col min="6649" max="6649" width="13.7109375" style="289" customWidth="1"/>
    <col min="6650" max="6650" width="42.7109375" style="289" customWidth="1"/>
    <col min="6651" max="6652" width="8.7109375" style="289" customWidth="1"/>
    <col min="6653" max="6655" width="10.7109375" style="289" customWidth="1"/>
    <col min="6656" max="6656" width="3.7109375" style="289" customWidth="1"/>
    <col min="6657" max="6904" width="9.140625" style="289"/>
    <col min="6905" max="6905" width="13.7109375" style="289" customWidth="1"/>
    <col min="6906" max="6906" width="42.7109375" style="289" customWidth="1"/>
    <col min="6907" max="6908" width="8.7109375" style="289" customWidth="1"/>
    <col min="6909" max="6911" width="10.7109375" style="289" customWidth="1"/>
    <col min="6912" max="6912" width="3.7109375" style="289" customWidth="1"/>
    <col min="6913" max="7160" width="9.140625" style="289"/>
    <col min="7161" max="7161" width="13.7109375" style="289" customWidth="1"/>
    <col min="7162" max="7162" width="42.7109375" style="289" customWidth="1"/>
    <col min="7163" max="7164" width="8.7109375" style="289" customWidth="1"/>
    <col min="7165" max="7167" width="10.7109375" style="289" customWidth="1"/>
    <col min="7168" max="7168" width="3.7109375" style="289" customWidth="1"/>
    <col min="7169" max="7416" width="9.140625" style="289"/>
    <col min="7417" max="7417" width="13.7109375" style="289" customWidth="1"/>
    <col min="7418" max="7418" width="42.7109375" style="289" customWidth="1"/>
    <col min="7419" max="7420" width="8.7109375" style="289" customWidth="1"/>
    <col min="7421" max="7423" width="10.7109375" style="289" customWidth="1"/>
    <col min="7424" max="7424" width="3.7109375" style="289" customWidth="1"/>
    <col min="7425" max="7672" width="9.140625" style="289"/>
    <col min="7673" max="7673" width="13.7109375" style="289" customWidth="1"/>
    <col min="7674" max="7674" width="42.7109375" style="289" customWidth="1"/>
    <col min="7675" max="7676" width="8.7109375" style="289" customWidth="1"/>
    <col min="7677" max="7679" width="10.7109375" style="289" customWidth="1"/>
    <col min="7680" max="7680" width="3.7109375" style="289" customWidth="1"/>
    <col min="7681" max="7928" width="9.140625" style="289"/>
    <col min="7929" max="7929" width="13.7109375" style="289" customWidth="1"/>
    <col min="7930" max="7930" width="42.7109375" style="289" customWidth="1"/>
    <col min="7931" max="7932" width="8.7109375" style="289" customWidth="1"/>
    <col min="7933" max="7935" width="10.7109375" style="289" customWidth="1"/>
    <col min="7936" max="7936" width="3.7109375" style="289" customWidth="1"/>
    <col min="7937" max="8184" width="9.140625" style="289"/>
    <col min="8185" max="8185" width="13.7109375" style="289" customWidth="1"/>
    <col min="8186" max="8186" width="42.7109375" style="289" customWidth="1"/>
    <col min="8187" max="8188" width="8.7109375" style="289" customWidth="1"/>
    <col min="8189" max="8191" width="10.7109375" style="289" customWidth="1"/>
    <col min="8192" max="8192" width="3.7109375" style="289" customWidth="1"/>
    <col min="8193" max="8440" width="9.140625" style="289"/>
    <col min="8441" max="8441" width="13.7109375" style="289" customWidth="1"/>
    <col min="8442" max="8442" width="42.7109375" style="289" customWidth="1"/>
    <col min="8443" max="8444" width="8.7109375" style="289" customWidth="1"/>
    <col min="8445" max="8447" width="10.7109375" style="289" customWidth="1"/>
    <col min="8448" max="8448" width="3.7109375" style="289" customWidth="1"/>
    <col min="8449" max="8696" width="9.140625" style="289"/>
    <col min="8697" max="8697" width="13.7109375" style="289" customWidth="1"/>
    <col min="8698" max="8698" width="42.7109375" style="289" customWidth="1"/>
    <col min="8699" max="8700" width="8.7109375" style="289" customWidth="1"/>
    <col min="8701" max="8703" width="10.7109375" style="289" customWidth="1"/>
    <col min="8704" max="8704" width="3.7109375" style="289" customWidth="1"/>
    <col min="8705" max="8952" width="9.140625" style="289"/>
    <col min="8953" max="8953" width="13.7109375" style="289" customWidth="1"/>
    <col min="8954" max="8954" width="42.7109375" style="289" customWidth="1"/>
    <col min="8955" max="8956" width="8.7109375" style="289" customWidth="1"/>
    <col min="8957" max="8959" width="10.7109375" style="289" customWidth="1"/>
    <col min="8960" max="8960" width="3.7109375" style="289" customWidth="1"/>
    <col min="8961" max="9208" width="9.140625" style="289"/>
    <col min="9209" max="9209" width="13.7109375" style="289" customWidth="1"/>
    <col min="9210" max="9210" width="42.7109375" style="289" customWidth="1"/>
    <col min="9211" max="9212" width="8.7109375" style="289" customWidth="1"/>
    <col min="9213" max="9215" width="10.7109375" style="289" customWidth="1"/>
    <col min="9216" max="9216" width="3.7109375" style="289" customWidth="1"/>
    <col min="9217" max="9464" width="9.140625" style="289"/>
    <col min="9465" max="9465" width="13.7109375" style="289" customWidth="1"/>
    <col min="9466" max="9466" width="42.7109375" style="289" customWidth="1"/>
    <col min="9467" max="9468" width="8.7109375" style="289" customWidth="1"/>
    <col min="9469" max="9471" width="10.7109375" style="289" customWidth="1"/>
    <col min="9472" max="9472" width="3.7109375" style="289" customWidth="1"/>
    <col min="9473" max="9720" width="9.140625" style="289"/>
    <col min="9721" max="9721" width="13.7109375" style="289" customWidth="1"/>
    <col min="9722" max="9722" width="42.7109375" style="289" customWidth="1"/>
    <col min="9723" max="9724" width="8.7109375" style="289" customWidth="1"/>
    <col min="9725" max="9727" width="10.7109375" style="289" customWidth="1"/>
    <col min="9728" max="9728" width="3.7109375" style="289" customWidth="1"/>
    <col min="9729" max="9976" width="9.140625" style="289"/>
    <col min="9977" max="9977" width="13.7109375" style="289" customWidth="1"/>
    <col min="9978" max="9978" width="42.7109375" style="289" customWidth="1"/>
    <col min="9979" max="9980" width="8.7109375" style="289" customWidth="1"/>
    <col min="9981" max="9983" width="10.7109375" style="289" customWidth="1"/>
    <col min="9984" max="9984" width="3.7109375" style="289" customWidth="1"/>
    <col min="9985" max="10232" width="9.140625" style="289"/>
    <col min="10233" max="10233" width="13.7109375" style="289" customWidth="1"/>
    <col min="10234" max="10234" width="42.7109375" style="289" customWidth="1"/>
    <col min="10235" max="10236" width="8.7109375" style="289" customWidth="1"/>
    <col min="10237" max="10239" width="10.7109375" style="289" customWidth="1"/>
    <col min="10240" max="10240" width="3.7109375" style="289" customWidth="1"/>
    <col min="10241" max="10488" width="9.140625" style="289"/>
    <col min="10489" max="10489" width="13.7109375" style="289" customWidth="1"/>
    <col min="10490" max="10490" width="42.7109375" style="289" customWidth="1"/>
    <col min="10491" max="10492" width="8.7109375" style="289" customWidth="1"/>
    <col min="10493" max="10495" width="10.7109375" style="289" customWidth="1"/>
    <col min="10496" max="10496" width="3.7109375" style="289" customWidth="1"/>
    <col min="10497" max="10744" width="9.140625" style="289"/>
    <col min="10745" max="10745" width="13.7109375" style="289" customWidth="1"/>
    <col min="10746" max="10746" width="42.7109375" style="289" customWidth="1"/>
    <col min="10747" max="10748" width="8.7109375" style="289" customWidth="1"/>
    <col min="10749" max="10751" width="10.7109375" style="289" customWidth="1"/>
    <col min="10752" max="10752" width="3.7109375" style="289" customWidth="1"/>
    <col min="10753" max="11000" width="9.140625" style="289"/>
    <col min="11001" max="11001" width="13.7109375" style="289" customWidth="1"/>
    <col min="11002" max="11002" width="42.7109375" style="289" customWidth="1"/>
    <col min="11003" max="11004" width="8.7109375" style="289" customWidth="1"/>
    <col min="11005" max="11007" width="10.7109375" style="289" customWidth="1"/>
    <col min="11008" max="11008" width="3.7109375" style="289" customWidth="1"/>
    <col min="11009" max="11256" width="9.140625" style="289"/>
    <col min="11257" max="11257" width="13.7109375" style="289" customWidth="1"/>
    <col min="11258" max="11258" width="42.7109375" style="289" customWidth="1"/>
    <col min="11259" max="11260" width="8.7109375" style="289" customWidth="1"/>
    <col min="11261" max="11263" width="10.7109375" style="289" customWidth="1"/>
    <col min="11264" max="11264" width="3.7109375" style="289" customWidth="1"/>
    <col min="11265" max="11512" width="9.140625" style="289"/>
    <col min="11513" max="11513" width="13.7109375" style="289" customWidth="1"/>
    <col min="11514" max="11514" width="42.7109375" style="289" customWidth="1"/>
    <col min="11515" max="11516" width="8.7109375" style="289" customWidth="1"/>
    <col min="11517" max="11519" width="10.7109375" style="289" customWidth="1"/>
    <col min="11520" max="11520" width="3.7109375" style="289" customWidth="1"/>
    <col min="11521" max="11768" width="9.140625" style="289"/>
    <col min="11769" max="11769" width="13.7109375" style="289" customWidth="1"/>
    <col min="11770" max="11770" width="42.7109375" style="289" customWidth="1"/>
    <col min="11771" max="11772" width="8.7109375" style="289" customWidth="1"/>
    <col min="11773" max="11775" width="10.7109375" style="289" customWidth="1"/>
    <col min="11776" max="11776" width="3.7109375" style="289" customWidth="1"/>
    <col min="11777" max="12024" width="9.140625" style="289"/>
    <col min="12025" max="12025" width="13.7109375" style="289" customWidth="1"/>
    <col min="12026" max="12026" width="42.7109375" style="289" customWidth="1"/>
    <col min="12027" max="12028" width="8.7109375" style="289" customWidth="1"/>
    <col min="12029" max="12031" width="10.7109375" style="289" customWidth="1"/>
    <col min="12032" max="12032" width="3.7109375" style="289" customWidth="1"/>
    <col min="12033" max="12280" width="9.140625" style="289"/>
    <col min="12281" max="12281" width="13.7109375" style="289" customWidth="1"/>
    <col min="12282" max="12282" width="42.7109375" style="289" customWidth="1"/>
    <col min="12283" max="12284" width="8.7109375" style="289" customWidth="1"/>
    <col min="12285" max="12287" width="10.7109375" style="289" customWidth="1"/>
    <col min="12288" max="12288" width="3.7109375" style="289" customWidth="1"/>
    <col min="12289" max="12536" width="9.140625" style="289"/>
    <col min="12537" max="12537" width="13.7109375" style="289" customWidth="1"/>
    <col min="12538" max="12538" width="42.7109375" style="289" customWidth="1"/>
    <col min="12539" max="12540" width="8.7109375" style="289" customWidth="1"/>
    <col min="12541" max="12543" width="10.7109375" style="289" customWidth="1"/>
    <col min="12544" max="12544" width="3.7109375" style="289" customWidth="1"/>
    <col min="12545" max="12792" width="9.140625" style="289"/>
    <col min="12793" max="12793" width="13.7109375" style="289" customWidth="1"/>
    <col min="12794" max="12794" width="42.7109375" style="289" customWidth="1"/>
    <col min="12795" max="12796" width="8.7109375" style="289" customWidth="1"/>
    <col min="12797" max="12799" width="10.7109375" style="289" customWidth="1"/>
    <col min="12800" max="12800" width="3.7109375" style="289" customWidth="1"/>
    <col min="12801" max="13048" width="9.140625" style="289"/>
    <col min="13049" max="13049" width="13.7109375" style="289" customWidth="1"/>
    <col min="13050" max="13050" width="42.7109375" style="289" customWidth="1"/>
    <col min="13051" max="13052" width="8.7109375" style="289" customWidth="1"/>
    <col min="13053" max="13055" width="10.7109375" style="289" customWidth="1"/>
    <col min="13056" max="13056" width="3.7109375" style="289" customWidth="1"/>
    <col min="13057" max="13304" width="9.140625" style="289"/>
    <col min="13305" max="13305" width="13.7109375" style="289" customWidth="1"/>
    <col min="13306" max="13306" width="42.7109375" style="289" customWidth="1"/>
    <col min="13307" max="13308" width="8.7109375" style="289" customWidth="1"/>
    <col min="13309" max="13311" width="10.7109375" style="289" customWidth="1"/>
    <col min="13312" max="13312" width="3.7109375" style="289" customWidth="1"/>
    <col min="13313" max="13560" width="9.140625" style="289"/>
    <col min="13561" max="13561" width="13.7109375" style="289" customWidth="1"/>
    <col min="13562" max="13562" width="42.7109375" style="289" customWidth="1"/>
    <col min="13563" max="13564" width="8.7109375" style="289" customWidth="1"/>
    <col min="13565" max="13567" width="10.7109375" style="289" customWidth="1"/>
    <col min="13568" max="13568" width="3.7109375" style="289" customWidth="1"/>
    <col min="13569" max="13816" width="9.140625" style="289"/>
    <col min="13817" max="13817" width="13.7109375" style="289" customWidth="1"/>
    <col min="13818" max="13818" width="42.7109375" style="289" customWidth="1"/>
    <col min="13819" max="13820" width="8.7109375" style="289" customWidth="1"/>
    <col min="13821" max="13823" width="10.7109375" style="289" customWidth="1"/>
    <col min="13824" max="13824" width="3.7109375" style="289" customWidth="1"/>
    <col min="13825" max="14072" width="9.140625" style="289"/>
    <col min="14073" max="14073" width="13.7109375" style="289" customWidth="1"/>
    <col min="14074" max="14074" width="42.7109375" style="289" customWidth="1"/>
    <col min="14075" max="14076" width="8.7109375" style="289" customWidth="1"/>
    <col min="14077" max="14079" width="10.7109375" style="289" customWidth="1"/>
    <col min="14080" max="14080" width="3.7109375" style="289" customWidth="1"/>
    <col min="14081" max="14328" width="9.140625" style="289"/>
    <col min="14329" max="14329" width="13.7109375" style="289" customWidth="1"/>
    <col min="14330" max="14330" width="42.7109375" style="289" customWidth="1"/>
    <col min="14331" max="14332" width="8.7109375" style="289" customWidth="1"/>
    <col min="14333" max="14335" width="10.7109375" style="289" customWidth="1"/>
    <col min="14336" max="14336" width="3.7109375" style="289" customWidth="1"/>
    <col min="14337" max="14584" width="9.140625" style="289"/>
    <col min="14585" max="14585" width="13.7109375" style="289" customWidth="1"/>
    <col min="14586" max="14586" width="42.7109375" style="289" customWidth="1"/>
    <col min="14587" max="14588" width="8.7109375" style="289" customWidth="1"/>
    <col min="14589" max="14591" width="10.7109375" style="289" customWidth="1"/>
    <col min="14592" max="14592" width="3.7109375" style="289" customWidth="1"/>
    <col min="14593" max="14840" width="9.140625" style="289"/>
    <col min="14841" max="14841" width="13.7109375" style="289" customWidth="1"/>
    <col min="14842" max="14842" width="42.7109375" style="289" customWidth="1"/>
    <col min="14843" max="14844" width="8.7109375" style="289" customWidth="1"/>
    <col min="14845" max="14847" width="10.7109375" style="289" customWidth="1"/>
    <col min="14848" max="14848" width="3.7109375" style="289" customWidth="1"/>
    <col min="14849" max="15096" width="9.140625" style="289"/>
    <col min="15097" max="15097" width="13.7109375" style="289" customWidth="1"/>
    <col min="15098" max="15098" width="42.7109375" style="289" customWidth="1"/>
    <col min="15099" max="15100" width="8.7109375" style="289" customWidth="1"/>
    <col min="15101" max="15103" width="10.7109375" style="289" customWidth="1"/>
    <col min="15104" max="15104" width="3.7109375" style="289" customWidth="1"/>
    <col min="15105" max="15352" width="9.140625" style="289"/>
    <col min="15353" max="15353" width="13.7109375" style="289" customWidth="1"/>
    <col min="15354" max="15354" width="42.7109375" style="289" customWidth="1"/>
    <col min="15355" max="15356" width="8.7109375" style="289" customWidth="1"/>
    <col min="15357" max="15359" width="10.7109375" style="289" customWidth="1"/>
    <col min="15360" max="15360" width="3.7109375" style="289" customWidth="1"/>
    <col min="15361" max="15608" width="9.140625" style="289"/>
    <col min="15609" max="15609" width="13.7109375" style="289" customWidth="1"/>
    <col min="15610" max="15610" width="42.7109375" style="289" customWidth="1"/>
    <col min="15611" max="15612" width="8.7109375" style="289" customWidth="1"/>
    <col min="15613" max="15615" width="10.7109375" style="289" customWidth="1"/>
    <col min="15616" max="15616" width="3.7109375" style="289" customWidth="1"/>
    <col min="15617" max="15864" width="9.140625" style="289"/>
    <col min="15865" max="15865" width="13.7109375" style="289" customWidth="1"/>
    <col min="15866" max="15866" width="42.7109375" style="289" customWidth="1"/>
    <col min="15867" max="15868" width="8.7109375" style="289" customWidth="1"/>
    <col min="15869" max="15871" width="10.7109375" style="289" customWidth="1"/>
    <col min="15872" max="15872" width="3.7109375" style="289" customWidth="1"/>
    <col min="15873" max="16120" width="9.140625" style="289"/>
    <col min="16121" max="16121" width="13.7109375" style="289" customWidth="1"/>
    <col min="16122" max="16122" width="42.7109375" style="289" customWidth="1"/>
    <col min="16123" max="16124" width="8.7109375" style="289" customWidth="1"/>
    <col min="16125" max="16127" width="10.7109375" style="289" customWidth="1"/>
    <col min="16128" max="16128" width="3.7109375" style="289" customWidth="1"/>
    <col min="16129" max="16384" width="9.140625" style="289"/>
  </cols>
  <sheetData>
    <row r="1" spans="2:8" ht="15.75" thickBot="1" x14ac:dyDescent="0.3">
      <c r="C1" s="3"/>
      <c r="D1" s="4"/>
    </row>
    <row r="2" spans="2:8" ht="15" customHeight="1" x14ac:dyDescent="0.25">
      <c r="B2" s="376" t="s">
        <v>207</v>
      </c>
      <c r="C2" s="366" t="s">
        <v>319</v>
      </c>
      <c r="D2" s="378"/>
      <c r="E2" s="378"/>
      <c r="F2" s="379"/>
    </row>
    <row r="3" spans="2:8" ht="15.75" customHeight="1" thickBot="1" x14ac:dyDescent="0.3">
      <c r="B3" s="377"/>
      <c r="C3" s="380"/>
      <c r="D3" s="381"/>
      <c r="E3" s="381"/>
      <c r="F3" s="382"/>
    </row>
    <row r="4" spans="2:8" x14ac:dyDescent="0.25">
      <c r="C4" s="380"/>
      <c r="D4" s="381"/>
      <c r="E4" s="381"/>
      <c r="F4" s="382"/>
    </row>
    <row r="5" spans="2:8" x14ac:dyDescent="0.25">
      <c r="C5" s="380"/>
      <c r="D5" s="381"/>
      <c r="E5" s="381"/>
      <c r="F5" s="382"/>
    </row>
    <row r="6" spans="2:8" x14ac:dyDescent="0.25">
      <c r="C6" s="380"/>
      <c r="D6" s="381"/>
      <c r="E6" s="381"/>
      <c r="F6" s="382"/>
    </row>
    <row r="7" spans="2:8" x14ac:dyDescent="0.25">
      <c r="C7" s="380"/>
      <c r="D7" s="381"/>
      <c r="E7" s="381"/>
      <c r="F7" s="382"/>
    </row>
    <row r="8" spans="2:8" x14ac:dyDescent="0.25">
      <c r="C8" s="380"/>
      <c r="D8" s="381"/>
      <c r="E8" s="381"/>
      <c r="F8" s="382"/>
    </row>
    <row r="9" spans="2:8" x14ac:dyDescent="0.25">
      <c r="C9" s="380"/>
      <c r="D9" s="381"/>
      <c r="E9" s="381"/>
      <c r="F9" s="382"/>
    </row>
    <row r="10" spans="2:8" x14ac:dyDescent="0.25">
      <c r="C10" s="380"/>
      <c r="D10" s="381"/>
      <c r="E10" s="381"/>
      <c r="F10" s="382"/>
    </row>
    <row r="11" spans="2:8" x14ac:dyDescent="0.25">
      <c r="C11" s="380"/>
      <c r="D11" s="381"/>
      <c r="E11" s="381"/>
      <c r="F11" s="382"/>
    </row>
    <row r="12" spans="2:8" x14ac:dyDescent="0.25">
      <c r="C12" s="380"/>
      <c r="D12" s="381"/>
      <c r="E12" s="381"/>
      <c r="F12" s="382"/>
    </row>
    <row r="13" spans="2:8" x14ac:dyDescent="0.25">
      <c r="C13" s="383"/>
      <c r="D13" s="384"/>
      <c r="E13" s="384"/>
      <c r="F13" s="385"/>
    </row>
    <row r="14" spans="2:8" ht="15.75" thickBot="1" x14ac:dyDescent="0.3"/>
    <row r="15" spans="2:8" s="8" customFormat="1" ht="13.5" thickBot="1" x14ac:dyDescent="0.25">
      <c r="B15" s="102"/>
      <c r="C15" s="8" t="s">
        <v>0</v>
      </c>
      <c r="D15" s="9"/>
      <c r="E15" s="10"/>
      <c r="F15" s="11" t="s">
        <v>1</v>
      </c>
      <c r="G15" s="12">
        <v>1</v>
      </c>
      <c r="H15" s="10"/>
    </row>
    <row r="16" spans="2:8" ht="15.75" thickBot="1" x14ac:dyDescent="0.3">
      <c r="C16" s="8"/>
      <c r="F16" s="11"/>
      <c r="G16" s="12"/>
    </row>
    <row r="17" spans="2:10" ht="15.75" thickBot="1" x14ac:dyDescent="0.3">
      <c r="C17" s="8"/>
      <c r="F17" s="11"/>
      <c r="G17" s="12"/>
    </row>
    <row r="18" spans="2:10" ht="15.75" thickBot="1" x14ac:dyDescent="0.3"/>
    <row r="19" spans="2:10" s="18" customFormat="1" ht="12.75" x14ac:dyDescent="0.2">
      <c r="B19" s="13" t="s">
        <v>2</v>
      </c>
      <c r="C19" s="14" t="s">
        <v>3</v>
      </c>
      <c r="D19" s="14" t="s">
        <v>4</v>
      </c>
      <c r="E19" s="15" t="s">
        <v>5</v>
      </c>
      <c r="F19" s="15" t="s">
        <v>6</v>
      </c>
      <c r="G19" s="15" t="s">
        <v>7</v>
      </c>
      <c r="H19" s="15" t="s">
        <v>8</v>
      </c>
    </row>
    <row r="20" spans="2:10" s="18" customFormat="1" ht="13.5" thickBot="1" x14ac:dyDescent="0.25">
      <c r="B20" s="19" t="s">
        <v>9</v>
      </c>
      <c r="C20" s="20"/>
      <c r="D20" s="20"/>
      <c r="E20" s="21"/>
      <c r="F20" s="21"/>
      <c r="G20" s="21"/>
      <c r="H20" s="21"/>
    </row>
    <row r="21" spans="2:10" s="18" customFormat="1" ht="13.5" thickBot="1" x14ac:dyDescent="0.25">
      <c r="B21" s="160"/>
      <c r="C21" s="25" t="s">
        <v>13</v>
      </c>
      <c r="D21" s="26"/>
      <c r="E21" s="27"/>
      <c r="F21" s="27"/>
      <c r="G21" s="27"/>
      <c r="H21" s="29"/>
    </row>
    <row r="22" spans="2:10" s="119" customFormat="1" x14ac:dyDescent="0.25">
      <c r="B22" s="149"/>
      <c r="C22" s="114"/>
      <c r="D22" s="115"/>
      <c r="E22" s="116"/>
      <c r="F22" s="116"/>
      <c r="G22" s="32"/>
      <c r="H22" s="33"/>
    </row>
    <row r="23" spans="2:10"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94">
        <f>2*2+3*2</f>
        <v>10</v>
      </c>
      <c r="F23" s="226">
        <f>'ANAS 2015'!E24</f>
        <v>75.648979999999995</v>
      </c>
      <c r="G23" s="267">
        <f>E23/$G$15</f>
        <v>10</v>
      </c>
      <c r="H23" s="268">
        <f>G23*F23</f>
        <v>756.48979999999995</v>
      </c>
      <c r="J23" s="45"/>
    </row>
    <row r="24" spans="2:10" ht="15.75" thickBot="1" x14ac:dyDescent="0.3">
      <c r="B24" s="110"/>
      <c r="C24" s="50"/>
      <c r="D24" s="51"/>
      <c r="E24" s="52"/>
      <c r="F24" s="52"/>
      <c r="G24" s="52"/>
      <c r="H24" s="54"/>
    </row>
    <row r="25" spans="2:10" ht="15.75" thickBot="1" x14ac:dyDescent="0.3">
      <c r="B25" s="162"/>
      <c r="C25" s="56" t="s">
        <v>14</v>
      </c>
      <c r="D25" s="57"/>
      <c r="E25" s="58"/>
      <c r="F25" s="58"/>
      <c r="G25" s="60" t="s">
        <v>15</v>
      </c>
      <c r="H25" s="12">
        <f>SUM(H22:H24)</f>
        <v>756.48979999999995</v>
      </c>
    </row>
    <row r="26" spans="2:10" ht="15.75" thickBot="1" x14ac:dyDescent="0.3">
      <c r="B26" s="162"/>
      <c r="C26" s="50"/>
      <c r="D26" s="61"/>
      <c r="E26" s="62"/>
      <c r="F26" s="62"/>
      <c r="G26" s="62"/>
      <c r="H26" s="64"/>
    </row>
    <row r="27" spans="2:10" x14ac:dyDescent="0.25">
      <c r="B27" s="261"/>
      <c r="C27" s="171" t="s">
        <v>16</v>
      </c>
      <c r="D27" s="61"/>
      <c r="E27" s="62"/>
      <c r="F27" s="62"/>
      <c r="G27" s="62"/>
      <c r="H27" s="64"/>
    </row>
    <row r="28" spans="2:10" x14ac:dyDescent="0.25">
      <c r="B28" s="262"/>
      <c r="C28" s="263"/>
      <c r="D28" s="84"/>
      <c r="E28" s="32"/>
      <c r="F28" s="32"/>
      <c r="G28" s="32"/>
      <c r="H28" s="33"/>
    </row>
    <row r="29" spans="2:10" x14ac:dyDescent="0.25">
      <c r="B29" s="264"/>
      <c r="C29" s="228" t="s">
        <v>316</v>
      </c>
      <c r="D29" s="244"/>
      <c r="E29" s="245"/>
      <c r="F29" s="245"/>
      <c r="G29" s="245"/>
      <c r="H29" s="265"/>
    </row>
    <row r="30" spans="2:10" x14ac:dyDescent="0.25">
      <c r="B30" s="224" t="str">
        <f>'ANAS 2015'!B23</f>
        <v>CE.1.05</v>
      </c>
      <c r="C30" s="266" t="str">
        <f>'ANAS 2015'!C23</f>
        <v>Guardiania (turni 8 ore)</v>
      </c>
      <c r="D30" s="244" t="str">
        <f>'ANAS 2015'!D23</f>
        <v>h</v>
      </c>
      <c r="E30" s="245">
        <f>4*2</f>
        <v>8</v>
      </c>
      <c r="F30" s="245">
        <f>'ANAS 2015'!E23</f>
        <v>23.480270000000001</v>
      </c>
      <c r="G30" s="267">
        <f>E30/$G$15</f>
        <v>8</v>
      </c>
      <c r="H30" s="268">
        <f>G30*F30</f>
        <v>187.84216000000001</v>
      </c>
    </row>
    <row r="31" spans="2:10" x14ac:dyDescent="0.25">
      <c r="B31" s="232"/>
      <c r="C31" s="266"/>
      <c r="D31" s="239"/>
      <c r="E31" s="240"/>
      <c r="F31" s="245"/>
      <c r="G31" s="267"/>
      <c r="H31" s="268"/>
    </row>
    <row r="32" spans="2:10" x14ac:dyDescent="0.25">
      <c r="B32" s="232"/>
      <c r="C32" s="229" t="s">
        <v>317</v>
      </c>
      <c r="D32" s="239"/>
      <c r="E32" s="240"/>
      <c r="F32" s="240"/>
      <c r="G32" s="240"/>
      <c r="H32" s="268"/>
    </row>
    <row r="33" spans="2:10" x14ac:dyDescent="0.25">
      <c r="B33" s="224" t="str">
        <f>'ANAS 2015'!B23</f>
        <v>CE.1.05</v>
      </c>
      <c r="C33" s="266" t="str">
        <f>'ANAS 2015'!C23</f>
        <v>Guardiania (turni 8 ore)</v>
      </c>
      <c r="D33" s="239" t="str">
        <f>'ANAS 2015'!D23</f>
        <v>h</v>
      </c>
      <c r="E33" s="240">
        <f>4*3</f>
        <v>12</v>
      </c>
      <c r="F33" s="245">
        <f>'ANAS 2015'!E23</f>
        <v>23.480270000000001</v>
      </c>
      <c r="G33" s="267">
        <f>E33/$G$15</f>
        <v>12</v>
      </c>
      <c r="H33" s="268">
        <f>G33*F33</f>
        <v>281.76324</v>
      </c>
    </row>
    <row r="34" spans="2:10" ht="15.75" thickBot="1" x14ac:dyDescent="0.3">
      <c r="B34" s="224"/>
      <c r="C34" s="266"/>
      <c r="D34" s="239"/>
      <c r="E34" s="240"/>
      <c r="F34" s="245"/>
      <c r="G34" s="267"/>
      <c r="H34" s="268"/>
    </row>
    <row r="35" spans="2:10" ht="15.75" thickBot="1" x14ac:dyDescent="0.3">
      <c r="B35" s="162"/>
      <c r="C35" s="56" t="s">
        <v>17</v>
      </c>
      <c r="D35" s="57"/>
      <c r="E35" s="58"/>
      <c r="F35" s="58"/>
      <c r="G35" s="60" t="s">
        <v>15</v>
      </c>
      <c r="H35" s="12">
        <f>SUM(H29:H34)</f>
        <v>469.60540000000003</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318</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1226.0952</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L62"/>
  <sheetViews>
    <sheetView view="pageBreakPreview" zoomScale="70" zoomScaleNormal="85" zoomScaleSheetLayoutView="70" workbookViewId="0">
      <selection activeCell="N49" sqref="N49"/>
    </sheetView>
  </sheetViews>
  <sheetFormatPr defaultRowHeight="15" x14ac:dyDescent="0.25"/>
  <cols>
    <col min="1" max="1" width="3.7109375" style="289" customWidth="1"/>
    <col min="2" max="2" width="15.7109375" style="2" customWidth="1"/>
    <col min="3" max="3" width="80.7109375" style="289" customWidth="1"/>
    <col min="4" max="4" width="8.7109375" style="6" customWidth="1"/>
    <col min="5" max="5" width="8.7109375" style="5" customWidth="1"/>
    <col min="6" max="9" width="10.7109375" style="5" customWidth="1"/>
    <col min="10" max="10" width="13.140625" style="5" customWidth="1"/>
    <col min="11" max="11" width="3.7109375" style="289" customWidth="1"/>
    <col min="12" max="12" width="9.5703125" style="289" bestFit="1" customWidth="1"/>
    <col min="13" max="228" width="9.140625" style="289"/>
    <col min="229" max="229" width="13.7109375" style="289" customWidth="1"/>
    <col min="230" max="230" width="42.7109375" style="289" bestFit="1" customWidth="1"/>
    <col min="231" max="232" width="8.7109375" style="289" customWidth="1"/>
    <col min="233" max="237" width="10.7109375" style="289" customWidth="1"/>
    <col min="238" max="238" width="3.7109375" style="289" customWidth="1"/>
    <col min="239" max="239" width="9.5703125" style="289" bestFit="1" customWidth="1"/>
    <col min="240" max="484" width="9.140625" style="289"/>
    <col min="485" max="485" width="13.7109375" style="289" customWidth="1"/>
    <col min="486" max="486" width="42.7109375" style="289" bestFit="1" customWidth="1"/>
    <col min="487" max="488" width="8.7109375" style="289" customWidth="1"/>
    <col min="489" max="493" width="10.7109375" style="289" customWidth="1"/>
    <col min="494" max="494" width="3.7109375" style="289" customWidth="1"/>
    <col min="495" max="495" width="9.5703125" style="289" bestFit="1" customWidth="1"/>
    <col min="496" max="740" width="9.140625" style="289"/>
    <col min="741" max="741" width="13.7109375" style="289" customWidth="1"/>
    <col min="742" max="742" width="42.7109375" style="289" bestFit="1" customWidth="1"/>
    <col min="743" max="744" width="8.7109375" style="289" customWidth="1"/>
    <col min="745" max="749" width="10.7109375" style="289" customWidth="1"/>
    <col min="750" max="750" width="3.7109375" style="289" customWidth="1"/>
    <col min="751" max="751" width="9.5703125" style="289" bestFit="1" customWidth="1"/>
    <col min="752" max="996" width="9.140625" style="289"/>
    <col min="997" max="997" width="13.7109375" style="289" customWidth="1"/>
    <col min="998" max="998" width="42.7109375" style="289" bestFit="1" customWidth="1"/>
    <col min="999" max="1000" width="8.7109375" style="289" customWidth="1"/>
    <col min="1001" max="1005" width="10.7109375" style="289" customWidth="1"/>
    <col min="1006" max="1006" width="3.7109375" style="289" customWidth="1"/>
    <col min="1007" max="1007" width="9.5703125" style="289" bestFit="1" customWidth="1"/>
    <col min="1008" max="1252" width="9.140625" style="289"/>
    <col min="1253" max="1253" width="13.7109375" style="289" customWidth="1"/>
    <col min="1254" max="1254" width="42.7109375" style="289" bestFit="1" customWidth="1"/>
    <col min="1255" max="1256" width="8.7109375" style="289" customWidth="1"/>
    <col min="1257" max="1261" width="10.7109375" style="289" customWidth="1"/>
    <col min="1262" max="1262" width="3.7109375" style="289" customWidth="1"/>
    <col min="1263" max="1263" width="9.5703125" style="289" bestFit="1" customWidth="1"/>
    <col min="1264" max="1508" width="9.140625" style="289"/>
    <col min="1509" max="1509" width="13.7109375" style="289" customWidth="1"/>
    <col min="1510" max="1510" width="42.7109375" style="289" bestFit="1" customWidth="1"/>
    <col min="1511" max="1512" width="8.7109375" style="289" customWidth="1"/>
    <col min="1513" max="1517" width="10.7109375" style="289" customWidth="1"/>
    <col min="1518" max="1518" width="3.7109375" style="289" customWidth="1"/>
    <col min="1519" max="1519" width="9.5703125" style="289" bestFit="1" customWidth="1"/>
    <col min="1520" max="1764" width="9.140625" style="289"/>
    <col min="1765" max="1765" width="13.7109375" style="289" customWidth="1"/>
    <col min="1766" max="1766" width="42.7109375" style="289" bestFit="1" customWidth="1"/>
    <col min="1767" max="1768" width="8.7109375" style="289" customWidth="1"/>
    <col min="1769" max="1773" width="10.7109375" style="289" customWidth="1"/>
    <col min="1774" max="1774" width="3.7109375" style="289" customWidth="1"/>
    <col min="1775" max="1775" width="9.5703125" style="289" bestFit="1" customWidth="1"/>
    <col min="1776" max="2020" width="9.140625" style="289"/>
    <col min="2021" max="2021" width="13.7109375" style="289" customWidth="1"/>
    <col min="2022" max="2022" width="42.7109375" style="289" bestFit="1" customWidth="1"/>
    <col min="2023" max="2024" width="8.7109375" style="289" customWidth="1"/>
    <col min="2025" max="2029" width="10.7109375" style="289" customWidth="1"/>
    <col min="2030" max="2030" width="3.7109375" style="289" customWidth="1"/>
    <col min="2031" max="2031" width="9.5703125" style="289" bestFit="1" customWidth="1"/>
    <col min="2032" max="2276" width="9.140625" style="289"/>
    <col min="2277" max="2277" width="13.7109375" style="289" customWidth="1"/>
    <col min="2278" max="2278" width="42.7109375" style="289" bestFit="1" customWidth="1"/>
    <col min="2279" max="2280" width="8.7109375" style="289" customWidth="1"/>
    <col min="2281" max="2285" width="10.7109375" style="289" customWidth="1"/>
    <col min="2286" max="2286" width="3.7109375" style="289" customWidth="1"/>
    <col min="2287" max="2287" width="9.5703125" style="289" bestFit="1" customWidth="1"/>
    <col min="2288" max="2532" width="9.140625" style="289"/>
    <col min="2533" max="2533" width="13.7109375" style="289" customWidth="1"/>
    <col min="2534" max="2534" width="42.7109375" style="289" bestFit="1" customWidth="1"/>
    <col min="2535" max="2536" width="8.7109375" style="289" customWidth="1"/>
    <col min="2537" max="2541" width="10.7109375" style="289" customWidth="1"/>
    <col min="2542" max="2542" width="3.7109375" style="289" customWidth="1"/>
    <col min="2543" max="2543" width="9.5703125" style="289" bestFit="1" customWidth="1"/>
    <col min="2544" max="2788" width="9.140625" style="289"/>
    <col min="2789" max="2789" width="13.7109375" style="289" customWidth="1"/>
    <col min="2790" max="2790" width="42.7109375" style="289" bestFit="1" customWidth="1"/>
    <col min="2791" max="2792" width="8.7109375" style="289" customWidth="1"/>
    <col min="2793" max="2797" width="10.7109375" style="289" customWidth="1"/>
    <col min="2798" max="2798" width="3.7109375" style="289" customWidth="1"/>
    <col min="2799" max="2799" width="9.5703125" style="289" bestFit="1" customWidth="1"/>
    <col min="2800" max="3044" width="9.140625" style="289"/>
    <col min="3045" max="3045" width="13.7109375" style="289" customWidth="1"/>
    <col min="3046" max="3046" width="42.7109375" style="289" bestFit="1" customWidth="1"/>
    <col min="3047" max="3048" width="8.7109375" style="289" customWidth="1"/>
    <col min="3049" max="3053" width="10.7109375" style="289" customWidth="1"/>
    <col min="3054" max="3054" width="3.7109375" style="289" customWidth="1"/>
    <col min="3055" max="3055" width="9.5703125" style="289" bestFit="1" customWidth="1"/>
    <col min="3056" max="3300" width="9.140625" style="289"/>
    <col min="3301" max="3301" width="13.7109375" style="289" customWidth="1"/>
    <col min="3302" max="3302" width="42.7109375" style="289" bestFit="1" customWidth="1"/>
    <col min="3303" max="3304" width="8.7109375" style="289" customWidth="1"/>
    <col min="3305" max="3309" width="10.7109375" style="289" customWidth="1"/>
    <col min="3310" max="3310" width="3.7109375" style="289" customWidth="1"/>
    <col min="3311" max="3311" width="9.5703125" style="289" bestFit="1" customWidth="1"/>
    <col min="3312" max="3556" width="9.140625" style="289"/>
    <col min="3557" max="3557" width="13.7109375" style="289" customWidth="1"/>
    <col min="3558" max="3558" width="42.7109375" style="289" bestFit="1" customWidth="1"/>
    <col min="3559" max="3560" width="8.7109375" style="289" customWidth="1"/>
    <col min="3561" max="3565" width="10.7109375" style="289" customWidth="1"/>
    <col min="3566" max="3566" width="3.7109375" style="289" customWidth="1"/>
    <col min="3567" max="3567" width="9.5703125" style="289" bestFit="1" customWidth="1"/>
    <col min="3568" max="3812" width="9.140625" style="289"/>
    <col min="3813" max="3813" width="13.7109375" style="289" customWidth="1"/>
    <col min="3814" max="3814" width="42.7109375" style="289" bestFit="1" customWidth="1"/>
    <col min="3815" max="3816" width="8.7109375" style="289" customWidth="1"/>
    <col min="3817" max="3821" width="10.7109375" style="289" customWidth="1"/>
    <col min="3822" max="3822" width="3.7109375" style="289" customWidth="1"/>
    <col min="3823" max="3823" width="9.5703125" style="289" bestFit="1" customWidth="1"/>
    <col min="3824" max="4068" width="9.140625" style="289"/>
    <col min="4069" max="4069" width="13.7109375" style="289" customWidth="1"/>
    <col min="4070" max="4070" width="42.7109375" style="289" bestFit="1" customWidth="1"/>
    <col min="4071" max="4072" width="8.7109375" style="289" customWidth="1"/>
    <col min="4073" max="4077" width="10.7109375" style="289" customWidth="1"/>
    <col min="4078" max="4078" width="3.7109375" style="289" customWidth="1"/>
    <col min="4079" max="4079" width="9.5703125" style="289" bestFit="1" customWidth="1"/>
    <col min="4080" max="4324" width="9.140625" style="289"/>
    <col min="4325" max="4325" width="13.7109375" style="289" customWidth="1"/>
    <col min="4326" max="4326" width="42.7109375" style="289" bestFit="1" customWidth="1"/>
    <col min="4327" max="4328" width="8.7109375" style="289" customWidth="1"/>
    <col min="4329" max="4333" width="10.7109375" style="289" customWidth="1"/>
    <col min="4334" max="4334" width="3.7109375" style="289" customWidth="1"/>
    <col min="4335" max="4335" width="9.5703125" style="289" bestFit="1" customWidth="1"/>
    <col min="4336" max="4580" width="9.140625" style="289"/>
    <col min="4581" max="4581" width="13.7109375" style="289" customWidth="1"/>
    <col min="4582" max="4582" width="42.7109375" style="289" bestFit="1" customWidth="1"/>
    <col min="4583" max="4584" width="8.7109375" style="289" customWidth="1"/>
    <col min="4585" max="4589" width="10.7109375" style="289" customWidth="1"/>
    <col min="4590" max="4590" width="3.7109375" style="289" customWidth="1"/>
    <col min="4591" max="4591" width="9.5703125" style="289" bestFit="1" customWidth="1"/>
    <col min="4592" max="4836" width="9.140625" style="289"/>
    <col min="4837" max="4837" width="13.7109375" style="289" customWidth="1"/>
    <col min="4838" max="4838" width="42.7109375" style="289" bestFit="1" customWidth="1"/>
    <col min="4839" max="4840" width="8.7109375" style="289" customWidth="1"/>
    <col min="4841" max="4845" width="10.7109375" style="289" customWidth="1"/>
    <col min="4846" max="4846" width="3.7109375" style="289" customWidth="1"/>
    <col min="4847" max="4847" width="9.5703125" style="289" bestFit="1" customWidth="1"/>
    <col min="4848" max="5092" width="9.140625" style="289"/>
    <col min="5093" max="5093" width="13.7109375" style="289" customWidth="1"/>
    <col min="5094" max="5094" width="42.7109375" style="289" bestFit="1" customWidth="1"/>
    <col min="5095" max="5096" width="8.7109375" style="289" customWidth="1"/>
    <col min="5097" max="5101" width="10.7109375" style="289" customWidth="1"/>
    <col min="5102" max="5102" width="3.7109375" style="289" customWidth="1"/>
    <col min="5103" max="5103" width="9.5703125" style="289" bestFit="1" customWidth="1"/>
    <col min="5104" max="5348" width="9.140625" style="289"/>
    <col min="5349" max="5349" width="13.7109375" style="289" customWidth="1"/>
    <col min="5350" max="5350" width="42.7109375" style="289" bestFit="1" customWidth="1"/>
    <col min="5351" max="5352" width="8.7109375" style="289" customWidth="1"/>
    <col min="5353" max="5357" width="10.7109375" style="289" customWidth="1"/>
    <col min="5358" max="5358" width="3.7109375" style="289" customWidth="1"/>
    <col min="5359" max="5359" width="9.5703125" style="289" bestFit="1" customWidth="1"/>
    <col min="5360" max="5604" width="9.140625" style="289"/>
    <col min="5605" max="5605" width="13.7109375" style="289" customWidth="1"/>
    <col min="5606" max="5606" width="42.7109375" style="289" bestFit="1" customWidth="1"/>
    <col min="5607" max="5608" width="8.7109375" style="289" customWidth="1"/>
    <col min="5609" max="5613" width="10.7109375" style="289" customWidth="1"/>
    <col min="5614" max="5614" width="3.7109375" style="289" customWidth="1"/>
    <col min="5615" max="5615" width="9.5703125" style="289" bestFit="1" customWidth="1"/>
    <col min="5616" max="5860" width="9.140625" style="289"/>
    <col min="5861" max="5861" width="13.7109375" style="289" customWidth="1"/>
    <col min="5862" max="5862" width="42.7109375" style="289" bestFit="1" customWidth="1"/>
    <col min="5863" max="5864" width="8.7109375" style="289" customWidth="1"/>
    <col min="5865" max="5869" width="10.7109375" style="289" customWidth="1"/>
    <col min="5870" max="5870" width="3.7109375" style="289" customWidth="1"/>
    <col min="5871" max="5871" width="9.5703125" style="289" bestFit="1" customWidth="1"/>
    <col min="5872" max="6116" width="9.140625" style="289"/>
    <col min="6117" max="6117" width="13.7109375" style="289" customWidth="1"/>
    <col min="6118" max="6118" width="42.7109375" style="289" bestFit="1" customWidth="1"/>
    <col min="6119" max="6120" width="8.7109375" style="289" customWidth="1"/>
    <col min="6121" max="6125" width="10.7109375" style="289" customWidth="1"/>
    <col min="6126" max="6126" width="3.7109375" style="289" customWidth="1"/>
    <col min="6127" max="6127" width="9.5703125" style="289" bestFit="1" customWidth="1"/>
    <col min="6128" max="6372" width="9.140625" style="289"/>
    <col min="6373" max="6373" width="13.7109375" style="289" customWidth="1"/>
    <col min="6374" max="6374" width="42.7109375" style="289" bestFit="1" customWidth="1"/>
    <col min="6375" max="6376" width="8.7109375" style="289" customWidth="1"/>
    <col min="6377" max="6381" width="10.7109375" style="289" customWidth="1"/>
    <col min="6382" max="6382" width="3.7109375" style="289" customWidth="1"/>
    <col min="6383" max="6383" width="9.5703125" style="289" bestFit="1" customWidth="1"/>
    <col min="6384" max="6628" width="9.140625" style="289"/>
    <col min="6629" max="6629" width="13.7109375" style="289" customWidth="1"/>
    <col min="6630" max="6630" width="42.7109375" style="289" bestFit="1" customWidth="1"/>
    <col min="6631" max="6632" width="8.7109375" style="289" customWidth="1"/>
    <col min="6633" max="6637" width="10.7109375" style="289" customWidth="1"/>
    <col min="6638" max="6638" width="3.7109375" style="289" customWidth="1"/>
    <col min="6639" max="6639" width="9.5703125" style="289" bestFit="1" customWidth="1"/>
    <col min="6640" max="6884" width="9.140625" style="289"/>
    <col min="6885" max="6885" width="13.7109375" style="289" customWidth="1"/>
    <col min="6886" max="6886" width="42.7109375" style="289" bestFit="1" customWidth="1"/>
    <col min="6887" max="6888" width="8.7109375" style="289" customWidth="1"/>
    <col min="6889" max="6893" width="10.7109375" style="289" customWidth="1"/>
    <col min="6894" max="6894" width="3.7109375" style="289" customWidth="1"/>
    <col min="6895" max="6895" width="9.5703125" style="289" bestFit="1" customWidth="1"/>
    <col min="6896" max="7140" width="9.140625" style="289"/>
    <col min="7141" max="7141" width="13.7109375" style="289" customWidth="1"/>
    <col min="7142" max="7142" width="42.7109375" style="289" bestFit="1" customWidth="1"/>
    <col min="7143" max="7144" width="8.7109375" style="289" customWidth="1"/>
    <col min="7145" max="7149" width="10.7109375" style="289" customWidth="1"/>
    <col min="7150" max="7150" width="3.7109375" style="289" customWidth="1"/>
    <col min="7151" max="7151" width="9.5703125" style="289" bestFit="1" customWidth="1"/>
    <col min="7152" max="7396" width="9.140625" style="289"/>
    <col min="7397" max="7397" width="13.7109375" style="289" customWidth="1"/>
    <col min="7398" max="7398" width="42.7109375" style="289" bestFit="1" customWidth="1"/>
    <col min="7399" max="7400" width="8.7109375" style="289" customWidth="1"/>
    <col min="7401" max="7405" width="10.7109375" style="289" customWidth="1"/>
    <col min="7406" max="7406" width="3.7109375" style="289" customWidth="1"/>
    <col min="7407" max="7407" width="9.5703125" style="289" bestFit="1" customWidth="1"/>
    <col min="7408" max="7652" width="9.140625" style="289"/>
    <col min="7653" max="7653" width="13.7109375" style="289" customWidth="1"/>
    <col min="7654" max="7654" width="42.7109375" style="289" bestFit="1" customWidth="1"/>
    <col min="7655" max="7656" width="8.7109375" style="289" customWidth="1"/>
    <col min="7657" max="7661" width="10.7109375" style="289" customWidth="1"/>
    <col min="7662" max="7662" width="3.7109375" style="289" customWidth="1"/>
    <col min="7663" max="7663" width="9.5703125" style="289" bestFit="1" customWidth="1"/>
    <col min="7664" max="7908" width="9.140625" style="289"/>
    <col min="7909" max="7909" width="13.7109375" style="289" customWidth="1"/>
    <col min="7910" max="7910" width="42.7109375" style="289" bestFit="1" customWidth="1"/>
    <col min="7911" max="7912" width="8.7109375" style="289" customWidth="1"/>
    <col min="7913" max="7917" width="10.7109375" style="289" customWidth="1"/>
    <col min="7918" max="7918" width="3.7109375" style="289" customWidth="1"/>
    <col min="7919" max="7919" width="9.5703125" style="289" bestFit="1" customWidth="1"/>
    <col min="7920" max="8164" width="9.140625" style="289"/>
    <col min="8165" max="8165" width="13.7109375" style="289" customWidth="1"/>
    <col min="8166" max="8166" width="42.7109375" style="289" bestFit="1" customWidth="1"/>
    <col min="8167" max="8168" width="8.7109375" style="289" customWidth="1"/>
    <col min="8169" max="8173" width="10.7109375" style="289" customWidth="1"/>
    <col min="8174" max="8174" width="3.7109375" style="289" customWidth="1"/>
    <col min="8175" max="8175" width="9.5703125" style="289" bestFit="1" customWidth="1"/>
    <col min="8176" max="8420" width="9.140625" style="289"/>
    <col min="8421" max="8421" width="13.7109375" style="289" customWidth="1"/>
    <col min="8422" max="8422" width="42.7109375" style="289" bestFit="1" customWidth="1"/>
    <col min="8423" max="8424" width="8.7109375" style="289" customWidth="1"/>
    <col min="8425" max="8429" width="10.7109375" style="289" customWidth="1"/>
    <col min="8430" max="8430" width="3.7109375" style="289" customWidth="1"/>
    <col min="8431" max="8431" width="9.5703125" style="289" bestFit="1" customWidth="1"/>
    <col min="8432" max="8676" width="9.140625" style="289"/>
    <col min="8677" max="8677" width="13.7109375" style="289" customWidth="1"/>
    <col min="8678" max="8678" width="42.7109375" style="289" bestFit="1" customWidth="1"/>
    <col min="8679" max="8680" width="8.7109375" style="289" customWidth="1"/>
    <col min="8681" max="8685" width="10.7109375" style="289" customWidth="1"/>
    <col min="8686" max="8686" width="3.7109375" style="289" customWidth="1"/>
    <col min="8687" max="8687" width="9.5703125" style="289" bestFit="1" customWidth="1"/>
    <col min="8688" max="8932" width="9.140625" style="289"/>
    <col min="8933" max="8933" width="13.7109375" style="289" customWidth="1"/>
    <col min="8934" max="8934" width="42.7109375" style="289" bestFit="1" customWidth="1"/>
    <col min="8935" max="8936" width="8.7109375" style="289" customWidth="1"/>
    <col min="8937" max="8941" width="10.7109375" style="289" customWidth="1"/>
    <col min="8942" max="8942" width="3.7109375" style="289" customWidth="1"/>
    <col min="8943" max="8943" width="9.5703125" style="289" bestFit="1" customWidth="1"/>
    <col min="8944" max="9188" width="9.140625" style="289"/>
    <col min="9189" max="9189" width="13.7109375" style="289" customWidth="1"/>
    <col min="9190" max="9190" width="42.7109375" style="289" bestFit="1" customWidth="1"/>
    <col min="9191" max="9192" width="8.7109375" style="289" customWidth="1"/>
    <col min="9193" max="9197" width="10.7109375" style="289" customWidth="1"/>
    <col min="9198" max="9198" width="3.7109375" style="289" customWidth="1"/>
    <col min="9199" max="9199" width="9.5703125" style="289" bestFit="1" customWidth="1"/>
    <col min="9200" max="9444" width="9.140625" style="289"/>
    <col min="9445" max="9445" width="13.7109375" style="289" customWidth="1"/>
    <col min="9446" max="9446" width="42.7109375" style="289" bestFit="1" customWidth="1"/>
    <col min="9447" max="9448" width="8.7109375" style="289" customWidth="1"/>
    <col min="9449" max="9453" width="10.7109375" style="289" customWidth="1"/>
    <col min="9454" max="9454" width="3.7109375" style="289" customWidth="1"/>
    <col min="9455" max="9455" width="9.5703125" style="289" bestFit="1" customWidth="1"/>
    <col min="9456" max="9700" width="9.140625" style="289"/>
    <col min="9701" max="9701" width="13.7109375" style="289" customWidth="1"/>
    <col min="9702" max="9702" width="42.7109375" style="289" bestFit="1" customWidth="1"/>
    <col min="9703" max="9704" width="8.7109375" style="289" customWidth="1"/>
    <col min="9705" max="9709" width="10.7109375" style="289" customWidth="1"/>
    <col min="9710" max="9710" width="3.7109375" style="289" customWidth="1"/>
    <col min="9711" max="9711" width="9.5703125" style="289" bestFit="1" customWidth="1"/>
    <col min="9712" max="9956" width="9.140625" style="289"/>
    <col min="9957" max="9957" width="13.7109375" style="289" customWidth="1"/>
    <col min="9958" max="9958" width="42.7109375" style="289" bestFit="1" customWidth="1"/>
    <col min="9959" max="9960" width="8.7109375" style="289" customWidth="1"/>
    <col min="9961" max="9965" width="10.7109375" style="289" customWidth="1"/>
    <col min="9966" max="9966" width="3.7109375" style="289" customWidth="1"/>
    <col min="9967" max="9967" width="9.5703125" style="289" bestFit="1" customWidth="1"/>
    <col min="9968" max="10212" width="9.140625" style="289"/>
    <col min="10213" max="10213" width="13.7109375" style="289" customWidth="1"/>
    <col min="10214" max="10214" width="42.7109375" style="289" bestFit="1" customWidth="1"/>
    <col min="10215" max="10216" width="8.7109375" style="289" customWidth="1"/>
    <col min="10217" max="10221" width="10.7109375" style="289" customWidth="1"/>
    <col min="10222" max="10222" width="3.7109375" style="289" customWidth="1"/>
    <col min="10223" max="10223" width="9.5703125" style="289" bestFit="1" customWidth="1"/>
    <col min="10224" max="10468" width="9.140625" style="289"/>
    <col min="10469" max="10469" width="13.7109375" style="289" customWidth="1"/>
    <col min="10470" max="10470" width="42.7109375" style="289" bestFit="1" customWidth="1"/>
    <col min="10471" max="10472" width="8.7109375" style="289" customWidth="1"/>
    <col min="10473" max="10477" width="10.7109375" style="289" customWidth="1"/>
    <col min="10478" max="10478" width="3.7109375" style="289" customWidth="1"/>
    <col min="10479" max="10479" width="9.5703125" style="289" bestFit="1" customWidth="1"/>
    <col min="10480" max="10724" width="9.140625" style="289"/>
    <col min="10725" max="10725" width="13.7109375" style="289" customWidth="1"/>
    <col min="10726" max="10726" width="42.7109375" style="289" bestFit="1" customWidth="1"/>
    <col min="10727" max="10728" width="8.7109375" style="289" customWidth="1"/>
    <col min="10729" max="10733" width="10.7109375" style="289" customWidth="1"/>
    <col min="10734" max="10734" width="3.7109375" style="289" customWidth="1"/>
    <col min="10735" max="10735" width="9.5703125" style="289" bestFit="1" customWidth="1"/>
    <col min="10736" max="10980" width="9.140625" style="289"/>
    <col min="10981" max="10981" width="13.7109375" style="289" customWidth="1"/>
    <col min="10982" max="10982" width="42.7109375" style="289" bestFit="1" customWidth="1"/>
    <col min="10983" max="10984" width="8.7109375" style="289" customWidth="1"/>
    <col min="10985" max="10989" width="10.7109375" style="289" customWidth="1"/>
    <col min="10990" max="10990" width="3.7109375" style="289" customWidth="1"/>
    <col min="10991" max="10991" width="9.5703125" style="289" bestFit="1" customWidth="1"/>
    <col min="10992" max="11236" width="9.140625" style="289"/>
    <col min="11237" max="11237" width="13.7109375" style="289" customWidth="1"/>
    <col min="11238" max="11238" width="42.7109375" style="289" bestFit="1" customWidth="1"/>
    <col min="11239" max="11240" width="8.7109375" style="289" customWidth="1"/>
    <col min="11241" max="11245" width="10.7109375" style="289" customWidth="1"/>
    <col min="11246" max="11246" width="3.7109375" style="289" customWidth="1"/>
    <col min="11247" max="11247" width="9.5703125" style="289" bestFit="1" customWidth="1"/>
    <col min="11248" max="11492" width="9.140625" style="289"/>
    <col min="11493" max="11493" width="13.7109375" style="289" customWidth="1"/>
    <col min="11494" max="11494" width="42.7109375" style="289" bestFit="1" customWidth="1"/>
    <col min="11495" max="11496" width="8.7109375" style="289" customWidth="1"/>
    <col min="11497" max="11501" width="10.7109375" style="289" customWidth="1"/>
    <col min="11502" max="11502" width="3.7109375" style="289" customWidth="1"/>
    <col min="11503" max="11503" width="9.5703125" style="289" bestFit="1" customWidth="1"/>
    <col min="11504" max="11748" width="9.140625" style="289"/>
    <col min="11749" max="11749" width="13.7109375" style="289" customWidth="1"/>
    <col min="11750" max="11750" width="42.7109375" style="289" bestFit="1" customWidth="1"/>
    <col min="11751" max="11752" width="8.7109375" style="289" customWidth="1"/>
    <col min="11753" max="11757" width="10.7109375" style="289" customWidth="1"/>
    <col min="11758" max="11758" width="3.7109375" style="289" customWidth="1"/>
    <col min="11759" max="11759" width="9.5703125" style="289" bestFit="1" customWidth="1"/>
    <col min="11760" max="12004" width="9.140625" style="289"/>
    <col min="12005" max="12005" width="13.7109375" style="289" customWidth="1"/>
    <col min="12006" max="12006" width="42.7109375" style="289" bestFit="1" customWidth="1"/>
    <col min="12007" max="12008" width="8.7109375" style="289" customWidth="1"/>
    <col min="12009" max="12013" width="10.7109375" style="289" customWidth="1"/>
    <col min="12014" max="12014" width="3.7109375" style="289" customWidth="1"/>
    <col min="12015" max="12015" width="9.5703125" style="289" bestFit="1" customWidth="1"/>
    <col min="12016" max="12260" width="9.140625" style="289"/>
    <col min="12261" max="12261" width="13.7109375" style="289" customWidth="1"/>
    <col min="12262" max="12262" width="42.7109375" style="289" bestFit="1" customWidth="1"/>
    <col min="12263" max="12264" width="8.7109375" style="289" customWidth="1"/>
    <col min="12265" max="12269" width="10.7109375" style="289" customWidth="1"/>
    <col min="12270" max="12270" width="3.7109375" style="289" customWidth="1"/>
    <col min="12271" max="12271" width="9.5703125" style="289" bestFit="1" customWidth="1"/>
    <col min="12272" max="12516" width="9.140625" style="289"/>
    <col min="12517" max="12517" width="13.7109375" style="289" customWidth="1"/>
    <col min="12518" max="12518" width="42.7109375" style="289" bestFit="1" customWidth="1"/>
    <col min="12519" max="12520" width="8.7109375" style="289" customWidth="1"/>
    <col min="12521" max="12525" width="10.7109375" style="289" customWidth="1"/>
    <col min="12526" max="12526" width="3.7109375" style="289" customWidth="1"/>
    <col min="12527" max="12527" width="9.5703125" style="289" bestFit="1" customWidth="1"/>
    <col min="12528" max="12772" width="9.140625" style="289"/>
    <col min="12773" max="12773" width="13.7109375" style="289" customWidth="1"/>
    <col min="12774" max="12774" width="42.7109375" style="289" bestFit="1" customWidth="1"/>
    <col min="12775" max="12776" width="8.7109375" style="289" customWidth="1"/>
    <col min="12777" max="12781" width="10.7109375" style="289" customWidth="1"/>
    <col min="12782" max="12782" width="3.7109375" style="289" customWidth="1"/>
    <col min="12783" max="12783" width="9.5703125" style="289" bestFit="1" customWidth="1"/>
    <col min="12784" max="13028" width="9.140625" style="289"/>
    <col min="13029" max="13029" width="13.7109375" style="289" customWidth="1"/>
    <col min="13030" max="13030" width="42.7109375" style="289" bestFit="1" customWidth="1"/>
    <col min="13031" max="13032" width="8.7109375" style="289" customWidth="1"/>
    <col min="13033" max="13037" width="10.7109375" style="289" customWidth="1"/>
    <col min="13038" max="13038" width="3.7109375" style="289" customWidth="1"/>
    <col min="13039" max="13039" width="9.5703125" style="289" bestFit="1" customWidth="1"/>
    <col min="13040" max="13284" width="9.140625" style="289"/>
    <col min="13285" max="13285" width="13.7109375" style="289" customWidth="1"/>
    <col min="13286" max="13286" width="42.7109375" style="289" bestFit="1" customWidth="1"/>
    <col min="13287" max="13288" width="8.7109375" style="289" customWidth="1"/>
    <col min="13289" max="13293" width="10.7109375" style="289" customWidth="1"/>
    <col min="13294" max="13294" width="3.7109375" style="289" customWidth="1"/>
    <col min="13295" max="13295" width="9.5703125" style="289" bestFit="1" customWidth="1"/>
    <col min="13296" max="13540" width="9.140625" style="289"/>
    <col min="13541" max="13541" width="13.7109375" style="289" customWidth="1"/>
    <col min="13542" max="13542" width="42.7109375" style="289" bestFit="1" customWidth="1"/>
    <col min="13543" max="13544" width="8.7109375" style="289" customWidth="1"/>
    <col min="13545" max="13549" width="10.7109375" style="289" customWidth="1"/>
    <col min="13550" max="13550" width="3.7109375" style="289" customWidth="1"/>
    <col min="13551" max="13551" width="9.5703125" style="289" bestFit="1" customWidth="1"/>
    <col min="13552" max="13796" width="9.140625" style="289"/>
    <col min="13797" max="13797" width="13.7109375" style="289" customWidth="1"/>
    <col min="13798" max="13798" width="42.7109375" style="289" bestFit="1" customWidth="1"/>
    <col min="13799" max="13800" width="8.7109375" style="289" customWidth="1"/>
    <col min="13801" max="13805" width="10.7109375" style="289" customWidth="1"/>
    <col min="13806" max="13806" width="3.7109375" style="289" customWidth="1"/>
    <col min="13807" max="13807" width="9.5703125" style="289" bestFit="1" customWidth="1"/>
    <col min="13808" max="14052" width="9.140625" style="289"/>
    <col min="14053" max="14053" width="13.7109375" style="289" customWidth="1"/>
    <col min="14054" max="14054" width="42.7109375" style="289" bestFit="1" customWidth="1"/>
    <col min="14055" max="14056" width="8.7109375" style="289" customWidth="1"/>
    <col min="14057" max="14061" width="10.7109375" style="289" customWidth="1"/>
    <col min="14062" max="14062" width="3.7109375" style="289" customWidth="1"/>
    <col min="14063" max="14063" width="9.5703125" style="289" bestFit="1" customWidth="1"/>
    <col min="14064" max="14308" width="9.140625" style="289"/>
    <col min="14309" max="14309" width="13.7109375" style="289" customWidth="1"/>
    <col min="14310" max="14310" width="42.7109375" style="289" bestFit="1" customWidth="1"/>
    <col min="14311" max="14312" width="8.7109375" style="289" customWidth="1"/>
    <col min="14313" max="14317" width="10.7109375" style="289" customWidth="1"/>
    <col min="14318" max="14318" width="3.7109375" style="289" customWidth="1"/>
    <col min="14319" max="14319" width="9.5703125" style="289" bestFit="1" customWidth="1"/>
    <col min="14320" max="14564" width="9.140625" style="289"/>
    <col min="14565" max="14565" width="13.7109375" style="289" customWidth="1"/>
    <col min="14566" max="14566" width="42.7109375" style="289" bestFit="1" customWidth="1"/>
    <col min="14567" max="14568" width="8.7109375" style="289" customWidth="1"/>
    <col min="14569" max="14573" width="10.7109375" style="289" customWidth="1"/>
    <col min="14574" max="14574" width="3.7109375" style="289" customWidth="1"/>
    <col min="14575" max="14575" width="9.5703125" style="289" bestFit="1" customWidth="1"/>
    <col min="14576" max="14820" width="9.140625" style="289"/>
    <col min="14821" max="14821" width="13.7109375" style="289" customWidth="1"/>
    <col min="14822" max="14822" width="42.7109375" style="289" bestFit="1" customWidth="1"/>
    <col min="14823" max="14824" width="8.7109375" style="289" customWidth="1"/>
    <col min="14825" max="14829" width="10.7109375" style="289" customWidth="1"/>
    <col min="14830" max="14830" width="3.7109375" style="289" customWidth="1"/>
    <col min="14831" max="14831" width="9.5703125" style="289" bestFit="1" customWidth="1"/>
    <col min="14832" max="15076" width="9.140625" style="289"/>
    <col min="15077" max="15077" width="13.7109375" style="289" customWidth="1"/>
    <col min="15078" max="15078" width="42.7109375" style="289" bestFit="1" customWidth="1"/>
    <col min="15079" max="15080" width="8.7109375" style="289" customWidth="1"/>
    <col min="15081" max="15085" width="10.7109375" style="289" customWidth="1"/>
    <col min="15086" max="15086" width="3.7109375" style="289" customWidth="1"/>
    <col min="15087" max="15087" width="9.5703125" style="289" bestFit="1" customWidth="1"/>
    <col min="15088" max="15332" width="9.140625" style="289"/>
    <col min="15333" max="15333" width="13.7109375" style="289" customWidth="1"/>
    <col min="15334" max="15334" width="42.7109375" style="289" bestFit="1" customWidth="1"/>
    <col min="15335" max="15336" width="8.7109375" style="289" customWidth="1"/>
    <col min="15337" max="15341" width="10.7109375" style="289" customWidth="1"/>
    <col min="15342" max="15342" width="3.7109375" style="289" customWidth="1"/>
    <col min="15343" max="15343" width="9.5703125" style="289" bestFit="1" customWidth="1"/>
    <col min="15344" max="15588" width="9.140625" style="289"/>
    <col min="15589" max="15589" width="13.7109375" style="289" customWidth="1"/>
    <col min="15590" max="15590" width="42.7109375" style="289" bestFit="1" customWidth="1"/>
    <col min="15591" max="15592" width="8.7109375" style="289" customWidth="1"/>
    <col min="15593" max="15597" width="10.7109375" style="289" customWidth="1"/>
    <col min="15598" max="15598" width="3.7109375" style="289" customWidth="1"/>
    <col min="15599" max="15599" width="9.5703125" style="289" bestFit="1" customWidth="1"/>
    <col min="15600" max="15844" width="9.140625" style="289"/>
    <col min="15845" max="15845" width="13.7109375" style="289" customWidth="1"/>
    <col min="15846" max="15846" width="42.7109375" style="289" bestFit="1" customWidth="1"/>
    <col min="15847" max="15848" width="8.7109375" style="289" customWidth="1"/>
    <col min="15849" max="15853" width="10.7109375" style="289" customWidth="1"/>
    <col min="15854" max="15854" width="3.7109375" style="289" customWidth="1"/>
    <col min="15855" max="15855" width="9.5703125" style="289" bestFit="1" customWidth="1"/>
    <col min="15856" max="16100" width="9.140625" style="289"/>
    <col min="16101" max="16101" width="13.7109375" style="289" customWidth="1"/>
    <col min="16102" max="16102" width="42.7109375" style="289" bestFit="1" customWidth="1"/>
    <col min="16103" max="16104" width="8.7109375" style="289" customWidth="1"/>
    <col min="16105" max="16109" width="10.7109375" style="289" customWidth="1"/>
    <col min="16110" max="16110" width="3.7109375" style="289" customWidth="1"/>
    <col min="16111" max="16111" width="9.5703125" style="289" bestFit="1" customWidth="1"/>
    <col min="16112" max="16384" width="9.140625" style="289"/>
  </cols>
  <sheetData>
    <row r="1" spans="2:12" ht="15.75" thickBot="1" x14ac:dyDescent="0.3">
      <c r="C1" s="3"/>
      <c r="D1" s="4"/>
    </row>
    <row r="2" spans="2:12" x14ac:dyDescent="0.25">
      <c r="B2" s="364" t="s">
        <v>232</v>
      </c>
      <c r="C2" s="366" t="s">
        <v>320</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ht="44.25" customHeight="1"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2" ht="15.75" thickBot="1" x14ac:dyDescent="0.3">
      <c r="C17" s="8"/>
      <c r="H17" s="11"/>
      <c r="I17" s="12"/>
    </row>
    <row r="18" spans="2:12" ht="15.75" thickBot="1" x14ac:dyDescent="0.3"/>
    <row r="19" spans="2:12" s="18" customFormat="1" ht="12.75" x14ac:dyDescent="0.2">
      <c r="B19" s="13" t="s">
        <v>2</v>
      </c>
      <c r="C19" s="14" t="s">
        <v>3</v>
      </c>
      <c r="D19" s="14" t="s">
        <v>4</v>
      </c>
      <c r="E19" s="15" t="s">
        <v>5</v>
      </c>
      <c r="F19" s="16" t="s">
        <v>6</v>
      </c>
      <c r="G19" s="16" t="s">
        <v>6</v>
      </c>
      <c r="H19" s="17" t="s">
        <v>6</v>
      </c>
      <c r="I19" s="15" t="s">
        <v>7</v>
      </c>
      <c r="J19" s="15" t="s">
        <v>8</v>
      </c>
    </row>
    <row r="20" spans="2:12" s="18" customFormat="1" ht="33" thickBot="1" x14ac:dyDescent="0.25">
      <c r="B20" s="19" t="s">
        <v>9</v>
      </c>
      <c r="C20" s="20"/>
      <c r="D20" s="20"/>
      <c r="E20" s="21"/>
      <c r="F20" s="22" t="s">
        <v>10</v>
      </c>
      <c r="G20" s="22" t="s">
        <v>11</v>
      </c>
      <c r="H20" s="23" t="s">
        <v>12</v>
      </c>
      <c r="I20" s="21"/>
      <c r="J20" s="21"/>
    </row>
    <row r="21" spans="2:12" s="18" customFormat="1" ht="13.5" thickBot="1" x14ac:dyDescent="0.25">
      <c r="B21" s="24"/>
      <c r="C21" s="25" t="s">
        <v>13</v>
      </c>
      <c r="D21" s="26"/>
      <c r="E21" s="27"/>
      <c r="F21" s="28"/>
      <c r="G21" s="28"/>
      <c r="H21" s="27"/>
      <c r="I21" s="27"/>
      <c r="J21" s="29"/>
    </row>
    <row r="22" spans="2:12" s="119" customFormat="1" x14ac:dyDescent="0.25">
      <c r="B22" s="30"/>
      <c r="C22" s="114"/>
      <c r="D22" s="115"/>
      <c r="E22" s="116"/>
      <c r="F22" s="31"/>
      <c r="G22" s="31"/>
      <c r="H22" s="116"/>
      <c r="I22" s="32"/>
      <c r="J22" s="33"/>
    </row>
    <row r="23" spans="2:12" s="126" customFormat="1" x14ac:dyDescent="0.25">
      <c r="B23" s="34"/>
      <c r="C23" s="121"/>
      <c r="D23" s="35"/>
      <c r="E23" s="123"/>
      <c r="F23" s="36"/>
      <c r="G23" s="36"/>
      <c r="H23" s="123"/>
      <c r="I23" s="37"/>
      <c r="J23" s="38"/>
      <c r="L23" s="39"/>
    </row>
    <row r="24" spans="2:12" x14ac:dyDescent="0.25">
      <c r="B24" s="34"/>
      <c r="C24" s="128"/>
      <c r="D24" s="41"/>
      <c r="E24" s="130"/>
      <c r="F24" s="42"/>
      <c r="G24" s="42"/>
      <c r="H24" s="130"/>
      <c r="I24" s="43"/>
      <c r="J24" s="44"/>
      <c r="L24" s="45"/>
    </row>
    <row r="25" spans="2:12" x14ac:dyDescent="0.25">
      <c r="B25" s="34"/>
      <c r="C25" s="46"/>
      <c r="D25" s="41"/>
      <c r="E25" s="47"/>
      <c r="F25" s="48"/>
      <c r="G25" s="48"/>
      <c r="H25" s="47"/>
      <c r="I25" s="43"/>
      <c r="J25" s="44"/>
      <c r="L25" s="45"/>
    </row>
    <row r="26" spans="2:12" ht="15.75" thickBot="1" x14ac:dyDescent="0.3">
      <c r="B26" s="49"/>
      <c r="C26" s="50"/>
      <c r="D26" s="51"/>
      <c r="E26" s="52"/>
      <c r="F26" s="53"/>
      <c r="G26" s="53"/>
      <c r="H26" s="52"/>
      <c r="I26" s="52"/>
      <c r="J26" s="54"/>
    </row>
    <row r="27" spans="2:12" ht="15.75" thickBot="1" x14ac:dyDescent="0.3">
      <c r="B27" s="55"/>
      <c r="C27" s="56" t="s">
        <v>14</v>
      </c>
      <c r="D27" s="57"/>
      <c r="E27" s="58"/>
      <c r="F27" s="59"/>
      <c r="G27" s="59"/>
      <c r="H27" s="58"/>
      <c r="I27" s="60" t="s">
        <v>15</v>
      </c>
      <c r="J27" s="12">
        <f>SUM(J22:J26)</f>
        <v>0</v>
      </c>
    </row>
    <row r="28" spans="2:12" ht="15.75" thickBot="1" x14ac:dyDescent="0.3">
      <c r="B28" s="55"/>
      <c r="C28" s="50"/>
      <c r="D28" s="61"/>
      <c r="E28" s="62"/>
      <c r="F28" s="63"/>
      <c r="G28" s="63"/>
      <c r="H28" s="62"/>
      <c r="I28" s="62"/>
      <c r="J28" s="64"/>
    </row>
    <row r="29" spans="2:12" ht="15.75" thickBot="1" x14ac:dyDescent="0.3">
      <c r="B29" s="65"/>
      <c r="C29" s="25" t="s">
        <v>16</v>
      </c>
      <c r="D29" s="61"/>
      <c r="E29" s="62"/>
      <c r="F29" s="63"/>
      <c r="G29" s="63"/>
      <c r="H29" s="62"/>
      <c r="I29" s="62"/>
      <c r="J29" s="64"/>
    </row>
    <row r="30" spans="2:12" s="297" customFormat="1" x14ac:dyDescent="0.25">
      <c r="B30" s="66"/>
      <c r="C30" s="67"/>
      <c r="D30" s="68"/>
      <c r="E30" s="69"/>
      <c r="F30" s="70"/>
      <c r="G30" s="70"/>
      <c r="H30" s="69"/>
      <c r="I30" s="69"/>
      <c r="J30" s="71"/>
    </row>
    <row r="31" spans="2:12" s="297" customFormat="1" x14ac:dyDescent="0.25">
      <c r="B31" s="73"/>
      <c r="C31" s="74"/>
      <c r="D31" s="75"/>
      <c r="E31" s="76"/>
      <c r="F31" s="77"/>
      <c r="G31" s="77"/>
      <c r="H31" s="76"/>
      <c r="I31" s="37"/>
      <c r="J31" s="38"/>
    </row>
    <row r="32" spans="2:12" s="297" customFormat="1" x14ac:dyDescent="0.25">
      <c r="B32" s="73"/>
      <c r="C32" s="74"/>
      <c r="D32" s="75"/>
      <c r="E32" s="76"/>
      <c r="F32" s="77"/>
      <c r="G32" s="77"/>
      <c r="H32" s="76"/>
      <c r="I32" s="37"/>
      <c r="J32" s="38"/>
    </row>
    <row r="33" spans="2:12" s="297" customFormat="1" x14ac:dyDescent="0.25">
      <c r="B33" s="73"/>
      <c r="C33" s="74"/>
      <c r="D33" s="75"/>
      <c r="E33" s="76"/>
      <c r="F33" s="77"/>
      <c r="G33" s="77"/>
      <c r="H33" s="76"/>
      <c r="I33" s="76"/>
      <c r="J33" s="38"/>
    </row>
    <row r="34" spans="2:12" s="297" customFormat="1" x14ac:dyDescent="0.25">
      <c r="B34" s="73"/>
      <c r="C34" s="74"/>
      <c r="D34" s="75"/>
      <c r="E34" s="76"/>
      <c r="F34" s="77"/>
      <c r="G34" s="77"/>
      <c r="H34" s="76"/>
      <c r="I34" s="37"/>
      <c r="J34" s="38"/>
    </row>
    <row r="35" spans="2:12" s="297" customFormat="1" x14ac:dyDescent="0.25">
      <c r="B35" s="73"/>
      <c r="C35" s="74"/>
      <c r="D35" s="75"/>
      <c r="E35" s="76"/>
      <c r="F35" s="77"/>
      <c r="G35" s="77"/>
      <c r="H35" s="76"/>
      <c r="I35" s="37"/>
      <c r="J35" s="38"/>
    </row>
    <row r="36" spans="2:12" x14ac:dyDescent="0.25">
      <c r="B36" s="34"/>
      <c r="C36" s="46"/>
      <c r="D36" s="78"/>
      <c r="E36" s="47"/>
      <c r="F36" s="48"/>
      <c r="G36" s="48"/>
      <c r="H36" s="47"/>
      <c r="I36" s="47"/>
      <c r="J36" s="44"/>
    </row>
    <row r="37" spans="2:12" ht="15.75" thickBot="1" x14ac:dyDescent="0.3">
      <c r="B37" s="49"/>
      <c r="C37" s="50"/>
      <c r="D37" s="79"/>
      <c r="E37" s="80"/>
      <c r="F37" s="81"/>
      <c r="G37" s="81"/>
      <c r="H37" s="80"/>
      <c r="I37" s="43"/>
      <c r="J37" s="82"/>
      <c r="L37" s="45"/>
    </row>
    <row r="38" spans="2:12" ht="15.75" thickBot="1" x14ac:dyDescent="0.3">
      <c r="B38" s="55"/>
      <c r="C38" s="56" t="s">
        <v>17</v>
      </c>
      <c r="D38" s="57"/>
      <c r="E38" s="58"/>
      <c r="F38" s="59"/>
      <c r="G38" s="59"/>
      <c r="H38" s="58"/>
      <c r="I38" s="60" t="s">
        <v>15</v>
      </c>
      <c r="J38" s="12">
        <f>SUM(J30:J37)</f>
        <v>0</v>
      </c>
    </row>
    <row r="39" spans="2:12" ht="15.75" thickBot="1" x14ac:dyDescent="0.3">
      <c r="B39" s="55"/>
      <c r="C39" s="50"/>
      <c r="D39" s="61"/>
      <c r="E39" s="62"/>
      <c r="F39" s="63"/>
      <c r="G39" s="63"/>
      <c r="H39" s="62"/>
      <c r="I39" s="62"/>
      <c r="J39" s="64"/>
    </row>
    <row r="40" spans="2:12" ht="15.75" thickBot="1" x14ac:dyDescent="0.3">
      <c r="B40" s="65"/>
      <c r="C40" s="25" t="s">
        <v>18</v>
      </c>
      <c r="D40" s="61"/>
      <c r="E40" s="62"/>
      <c r="F40" s="63"/>
      <c r="G40" s="63"/>
      <c r="H40" s="62"/>
      <c r="I40" s="62"/>
      <c r="J40" s="64"/>
    </row>
    <row r="41" spans="2:12"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5</v>
      </c>
      <c r="F41" s="236">
        <f>'ANAS 2015'!E3</f>
        <v>42.68</v>
      </c>
      <c r="G41" s="236">
        <v>9.0500000000000007</v>
      </c>
      <c r="H41" s="235">
        <f>F41-G41+G41/4</f>
        <v>35.892499999999998</v>
      </c>
      <c r="I41" s="237">
        <f t="shared" ref="I41:I53" si="0">E41/$I$15</f>
        <v>5</v>
      </c>
      <c r="J41" s="238">
        <f t="shared" ref="J41:J53" si="1">I41*H41</f>
        <v>179.46249999999998</v>
      </c>
      <c r="L41" s="45"/>
    </row>
    <row r="42" spans="2:12" ht="216.75" customHeight="1"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0.42*4</f>
        <v>1.68</v>
      </c>
      <c r="F42" s="241">
        <f>'ANAS 2015'!E9</f>
        <v>71.98</v>
      </c>
      <c r="G42" s="241">
        <f>'ANAS 2015'!E10</f>
        <v>15.26</v>
      </c>
      <c r="H42" s="240">
        <f>F42-G42+G42/4</f>
        <v>60.535000000000004</v>
      </c>
      <c r="I42" s="242">
        <f t="shared" si="0"/>
        <v>1.68</v>
      </c>
      <c r="J42" s="243">
        <f t="shared" si="1"/>
        <v>101.69880000000001</v>
      </c>
      <c r="L42" s="45"/>
    </row>
    <row r="43" spans="2:12"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85">
        <f>E41+15+E44+E52</f>
        <v>66</v>
      </c>
      <c r="F43" s="246" t="s">
        <v>20</v>
      </c>
      <c r="G43" s="246" t="s">
        <v>20</v>
      </c>
      <c r="H43" s="245">
        <f>'ANAS 2015'!E20</f>
        <v>0.85</v>
      </c>
      <c r="I43" s="242">
        <f t="shared" si="0"/>
        <v>66</v>
      </c>
      <c r="J43" s="243">
        <f t="shared" si="1"/>
        <v>56.1</v>
      </c>
      <c r="L43" s="45"/>
    </row>
    <row r="44" spans="2:12"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f>27+18</f>
        <v>45</v>
      </c>
      <c r="F44" s="241">
        <f>'ANAS 2015'!E5</f>
        <v>43.06</v>
      </c>
      <c r="G44" s="241">
        <f>'ANAS 2015'!E6</f>
        <v>9.1300000000000008</v>
      </c>
      <c r="H44" s="240">
        <f>F44-G44+G44/4</f>
        <v>36.212499999999999</v>
      </c>
      <c r="I44" s="242">
        <f t="shared" si="0"/>
        <v>45</v>
      </c>
      <c r="J44" s="243">
        <f t="shared" si="1"/>
        <v>1629.5625</v>
      </c>
      <c r="L44" s="45"/>
    </row>
    <row r="45" spans="2:12" ht="216.75" customHeight="1"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1.215*15</f>
        <v>18.225000000000001</v>
      </c>
      <c r="F45" s="241">
        <f>'ANAS 2015'!E11</f>
        <v>73.5</v>
      </c>
      <c r="G45" s="241">
        <f>'ANAS 2015'!E12</f>
        <v>15.59</v>
      </c>
      <c r="H45" s="240">
        <f>F45-G45+G45/4</f>
        <v>61.807499999999997</v>
      </c>
      <c r="I45" s="242">
        <f t="shared" si="0"/>
        <v>18.225000000000001</v>
      </c>
      <c r="J45" s="243">
        <f t="shared" si="1"/>
        <v>1126.4416874999999</v>
      </c>
      <c r="L45" s="45"/>
    </row>
    <row r="46" spans="2:12"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0.315*13</f>
        <v>4.0949999999999998</v>
      </c>
      <c r="F46" s="241">
        <f>'ANAS 2015'!E9</f>
        <v>71.98</v>
      </c>
      <c r="G46" s="241">
        <f>'ANAS 2015'!E10</f>
        <v>15.26</v>
      </c>
      <c r="H46" s="240">
        <f>F46-G46+G46/4</f>
        <v>60.535000000000004</v>
      </c>
      <c r="I46" s="242">
        <f t="shared" si="0"/>
        <v>4.0949999999999998</v>
      </c>
      <c r="J46" s="243">
        <f t="shared" si="1"/>
        <v>247.89082500000001</v>
      </c>
      <c r="L46" s="45"/>
    </row>
    <row r="47" spans="2:12" ht="204" x14ac:dyDescent="0.25">
      <c r="B47" s="224" t="str">
        <f>'ANAS 2015'!B10</f>
        <v xml:space="preserve">SIC.04.02.010.2.b </v>
      </c>
      <c r="C47"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7" s="239" t="str">
        <f>'ANAS 2015'!D10</f>
        <v>mq</v>
      </c>
      <c r="E47" s="240">
        <f>0.81*8</f>
        <v>6.48</v>
      </c>
      <c r="F47" s="241">
        <f>'ANAS 2015'!E10</f>
        <v>15.26</v>
      </c>
      <c r="G47" s="241">
        <f>'ANAS 2015'!E11</f>
        <v>73.5</v>
      </c>
      <c r="H47" s="240">
        <f>F47-G47+G47/4</f>
        <v>-39.865000000000002</v>
      </c>
      <c r="I47" s="242">
        <f t="shared" si="0"/>
        <v>6.48</v>
      </c>
      <c r="J47" s="243">
        <f t="shared" si="1"/>
        <v>-258.32520000000005</v>
      </c>
      <c r="L47" s="45"/>
    </row>
    <row r="48" spans="2:12" ht="165.75" x14ac:dyDescent="0.25">
      <c r="B48" s="224" t="str">
        <f>'ANAS 2015'!B18</f>
        <v xml:space="preserve">SIC.04.03.005 </v>
      </c>
      <c r="C48"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239" t="str">
        <f>'ANAS 2015'!D18</f>
        <v xml:space="preserve">cad </v>
      </c>
      <c r="E48" s="281">
        <f>CEILING((108+36+60+120+96+60+36+108+36+120+120+36+40*3+(36+48+120)+2000+(120+36+36+108)+40*3+36)/12,1)</f>
        <v>310</v>
      </c>
      <c r="F48" s="290" t="s">
        <v>20</v>
      </c>
      <c r="G48" s="246" t="s">
        <v>20</v>
      </c>
      <c r="H48" s="240">
        <f>'ANAS 2015'!E18</f>
        <v>0.4</v>
      </c>
      <c r="I48" s="242">
        <f t="shared" si="0"/>
        <v>310</v>
      </c>
      <c r="J48" s="243">
        <f t="shared" si="1"/>
        <v>124</v>
      </c>
      <c r="L48" s="45"/>
    </row>
    <row r="49" spans="2:12" ht="153" x14ac:dyDescent="0.25">
      <c r="B49" s="225" t="str">
        <f>'ANAS 2015'!B19</f>
        <v xml:space="preserve">SIC.04.03.015 </v>
      </c>
      <c r="C49"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239" t="str">
        <f>'ANAS 2015'!D19</f>
        <v xml:space="preserve">cad </v>
      </c>
      <c r="E49" s="281">
        <f>1*E41+2*15+1*E44+2*E52+8</f>
        <v>90</v>
      </c>
      <c r="F49" s="290" t="s">
        <v>20</v>
      </c>
      <c r="G49" s="246" t="s">
        <v>20</v>
      </c>
      <c r="H49" s="240">
        <f>'ANAS 2015'!E19</f>
        <v>0.25</v>
      </c>
      <c r="I49" s="242">
        <f t="shared" si="0"/>
        <v>90</v>
      </c>
      <c r="J49" s="243">
        <f t="shared" si="1"/>
        <v>22.5</v>
      </c>
      <c r="L49" s="45"/>
    </row>
    <row r="50" spans="2:12" ht="25.5" x14ac:dyDescent="0.25">
      <c r="B50" s="224" t="str">
        <f>'ANALISI DI MERCATO'!B5</f>
        <v>BSIC-AM003</v>
      </c>
      <c r="C50" s="232" t="str">
        <f>'ANALISI DI MERCATO'!C5</f>
        <v>Pannello 90x90 fondo nero - 8 fari a led diam. 200 certificato, compreso di Cavalletto verticale e batterie (durata 8 ore). Compenso giornaliero.</v>
      </c>
      <c r="D50" s="239" t="str">
        <f>'ANALISI DI MERCATO'!D5</f>
        <v>giorno</v>
      </c>
      <c r="E50" s="281">
        <v>7</v>
      </c>
      <c r="F50" s="246" t="s">
        <v>20</v>
      </c>
      <c r="G50" s="246" t="s">
        <v>20</v>
      </c>
      <c r="H50" s="240">
        <f>'ANALISI DI MERCATO'!H5</f>
        <v>37.774421333333336</v>
      </c>
      <c r="I50" s="242">
        <f t="shared" si="0"/>
        <v>7</v>
      </c>
      <c r="J50" s="243">
        <f t="shared" si="1"/>
        <v>264.42094933333334</v>
      </c>
      <c r="L50" s="45"/>
    </row>
    <row r="51" spans="2:12" ht="84.75" customHeight="1" x14ac:dyDescent="0.25">
      <c r="B51" s="224" t="str">
        <f>'ANALISI DI MERCATO'!B3</f>
        <v>BSIC-AM001</v>
      </c>
      <c r="C51" s="232"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1" s="239" t="str">
        <f>'ANALISI DI MERCATO'!D3</f>
        <v>giorno</v>
      </c>
      <c r="E51" s="240">
        <v>0</v>
      </c>
      <c r="F51" s="246" t="s">
        <v>20</v>
      </c>
      <c r="G51" s="246" t="s">
        <v>20</v>
      </c>
      <c r="H51" s="240">
        <f>'ANALISI DI MERCATO'!H3</f>
        <v>46.830839999999995</v>
      </c>
      <c r="I51" s="242">
        <f t="shared" si="0"/>
        <v>0</v>
      </c>
      <c r="J51" s="243">
        <f t="shared" si="1"/>
        <v>0</v>
      </c>
      <c r="L51" s="45"/>
    </row>
    <row r="52" spans="2:12" ht="111.75" customHeight="1" x14ac:dyDescent="0.25">
      <c r="B52" s="247" t="str">
        <f>' CPT 2012 agg.2014'!B3</f>
        <v>S.1.01.1.9.c</v>
      </c>
      <c r="C52"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2" s="239" t="str">
        <f>' CPT 2012 agg.2014'!D3</f>
        <v xml:space="preserve">cad </v>
      </c>
      <c r="E52" s="240">
        <v>1</v>
      </c>
      <c r="F52" s="241">
        <f>' CPT 2012 agg.2014'!E3</f>
        <v>2.16</v>
      </c>
      <c r="G52" s="241" t="s">
        <v>20</v>
      </c>
      <c r="H52" s="240">
        <f>F52/4</f>
        <v>0.54</v>
      </c>
      <c r="I52" s="242">
        <f t="shared" si="0"/>
        <v>1</v>
      </c>
      <c r="J52" s="243">
        <f t="shared" si="1"/>
        <v>0.54</v>
      </c>
      <c r="L52" s="45"/>
    </row>
    <row r="53" spans="2:12" ht="90" thickBot="1" x14ac:dyDescent="0.3">
      <c r="B53" s="247" t="str">
        <f>' CPT 2012 agg.2014'!B4</f>
        <v>S.1.01.1.9.e</v>
      </c>
      <c r="C53"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3" s="239" t="str">
        <f>' CPT 2012 agg.2014'!D4</f>
        <v xml:space="preserve">cad </v>
      </c>
      <c r="E53" s="240">
        <v>1</v>
      </c>
      <c r="F53" s="241" t="s">
        <v>20</v>
      </c>
      <c r="G53" s="241" t="s">
        <v>20</v>
      </c>
      <c r="H53" s="240">
        <f>' CPT 2012 agg.2014'!E4</f>
        <v>2.38</v>
      </c>
      <c r="I53" s="242">
        <f t="shared" si="0"/>
        <v>1</v>
      </c>
      <c r="J53" s="243">
        <f t="shared" si="1"/>
        <v>2.38</v>
      </c>
      <c r="L53" s="45"/>
    </row>
    <row r="54" spans="2:12" ht="15.75" thickBot="1" x14ac:dyDescent="0.3">
      <c r="B54" s="55"/>
      <c r="C54" s="56" t="s">
        <v>22</v>
      </c>
      <c r="D54" s="57"/>
      <c r="E54" s="58"/>
      <c r="F54" s="59"/>
      <c r="G54" s="59"/>
      <c r="H54" s="58"/>
      <c r="I54" s="60" t="s">
        <v>15</v>
      </c>
      <c r="J54" s="12">
        <f>SUM(J41:J53)</f>
        <v>3496.6720618333329</v>
      </c>
    </row>
    <row r="55" spans="2:12" ht="15.75" thickBot="1" x14ac:dyDescent="0.3">
      <c r="C55" s="87"/>
      <c r="D55" s="88"/>
      <c r="E55" s="89"/>
      <c r="F55" s="89"/>
      <c r="G55" s="89"/>
      <c r="H55" s="89"/>
      <c r="I55" s="90"/>
      <c r="J55" s="90"/>
    </row>
    <row r="56" spans="2:12" ht="15.75" thickBot="1" x14ac:dyDescent="0.3">
      <c r="C56" s="91"/>
      <c r="D56" s="91"/>
      <c r="E56" s="91"/>
      <c r="F56" s="91"/>
      <c r="G56" s="91"/>
      <c r="H56" s="91" t="s">
        <v>23</v>
      </c>
      <c r="I56" s="92" t="s">
        <v>24</v>
      </c>
      <c r="J56" s="12">
        <f>J54+J38+J27</f>
        <v>3496.6720618333329</v>
      </c>
      <c r="L56" s="45"/>
    </row>
    <row r="58" spans="2:12" x14ac:dyDescent="0.25">
      <c r="B58" s="155" t="s">
        <v>25</v>
      </c>
      <c r="C58" s="156"/>
      <c r="D58" s="157"/>
      <c r="E58" s="1"/>
      <c r="F58" s="1"/>
      <c r="G58" s="1"/>
      <c r="H58" s="1"/>
      <c r="I58" s="1"/>
      <c r="J58" s="1"/>
    </row>
    <row r="59" spans="2:12" ht="15" customHeight="1" x14ac:dyDescent="0.25">
      <c r="B59" s="158" t="s">
        <v>26</v>
      </c>
      <c r="C59" s="375" t="s">
        <v>268</v>
      </c>
      <c r="D59" s="375"/>
      <c r="E59" s="375"/>
      <c r="F59" s="375"/>
      <c r="G59" s="375"/>
      <c r="H59" s="375"/>
      <c r="I59" s="375"/>
      <c r="J59" s="375"/>
    </row>
    <row r="60" spans="2:12" x14ac:dyDescent="0.25">
      <c r="B60" s="158" t="s">
        <v>27</v>
      </c>
      <c r="C60" s="375" t="s">
        <v>269</v>
      </c>
      <c r="D60" s="375"/>
      <c r="E60" s="375"/>
      <c r="F60" s="375"/>
      <c r="G60" s="375"/>
      <c r="H60" s="375"/>
      <c r="I60" s="375"/>
      <c r="J60" s="375"/>
    </row>
    <row r="61" spans="2:12" ht="30" customHeight="1" x14ac:dyDescent="0.25">
      <c r="B61" s="158" t="s">
        <v>28</v>
      </c>
      <c r="C61" s="375" t="s">
        <v>160</v>
      </c>
      <c r="D61" s="375"/>
      <c r="E61" s="375"/>
      <c r="F61" s="375"/>
      <c r="G61" s="375"/>
      <c r="H61" s="375"/>
      <c r="I61" s="375"/>
      <c r="J61" s="375"/>
    </row>
    <row r="62" spans="2:12" x14ac:dyDescent="0.25">
      <c r="C62" s="93"/>
    </row>
  </sheetData>
  <mergeCells count="5">
    <mergeCell ref="B2:B3"/>
    <mergeCell ref="C2:F13"/>
    <mergeCell ref="C59:J59"/>
    <mergeCell ref="C60:J60"/>
    <mergeCell ref="C61:J61"/>
  </mergeCells>
  <pageMargins left="0.7" right="0.7" top="0.75" bottom="0.75" header="0.3" footer="0.3"/>
  <pageSetup paperSize="9" scale="51" orientation="portrait" r:id="rId1"/>
  <colBreaks count="1" manualBreakCount="1">
    <brk id="11" max="1048575" man="1"/>
  </col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B1:N56"/>
  <sheetViews>
    <sheetView view="pageBreakPreview" zoomScale="85" zoomScaleNormal="85" zoomScaleSheetLayoutView="85" workbookViewId="0">
      <selection activeCell="N49" sqref="N49"/>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9.85546875" style="112" customWidth="1"/>
    <col min="6" max="9" width="10.7109375" style="112" customWidth="1"/>
    <col min="10" max="10" width="3.7109375" style="289" customWidth="1"/>
    <col min="11" max="257" width="9.140625" style="289"/>
    <col min="258" max="258" width="13.7109375" style="289" customWidth="1"/>
    <col min="259" max="259" width="42.7109375" style="289" bestFit="1" customWidth="1"/>
    <col min="260" max="260" width="8.7109375" style="289" customWidth="1"/>
    <col min="261" max="261" width="9.85546875" style="289" customWidth="1"/>
    <col min="262" max="265" width="10.7109375" style="289" customWidth="1"/>
    <col min="266" max="266" width="3.7109375" style="289" customWidth="1"/>
    <col min="267" max="513" width="9.140625" style="289"/>
    <col min="514" max="514" width="13.7109375" style="289" customWidth="1"/>
    <col min="515" max="515" width="42.7109375" style="289" bestFit="1" customWidth="1"/>
    <col min="516" max="516" width="8.7109375" style="289" customWidth="1"/>
    <col min="517" max="517" width="9.85546875" style="289" customWidth="1"/>
    <col min="518" max="521" width="10.7109375" style="289" customWidth="1"/>
    <col min="522" max="522" width="3.7109375" style="289" customWidth="1"/>
    <col min="523" max="769" width="9.140625" style="289"/>
    <col min="770" max="770" width="13.7109375" style="289" customWidth="1"/>
    <col min="771" max="771" width="42.7109375" style="289" bestFit="1" customWidth="1"/>
    <col min="772" max="772" width="8.7109375" style="289" customWidth="1"/>
    <col min="773" max="773" width="9.85546875" style="289" customWidth="1"/>
    <col min="774" max="777" width="10.7109375" style="289" customWidth="1"/>
    <col min="778" max="778" width="3.7109375" style="289" customWidth="1"/>
    <col min="779" max="1025" width="9.140625" style="289"/>
    <col min="1026" max="1026" width="13.7109375" style="289" customWidth="1"/>
    <col min="1027" max="1027" width="42.7109375" style="289" bestFit="1" customWidth="1"/>
    <col min="1028" max="1028" width="8.7109375" style="289" customWidth="1"/>
    <col min="1029" max="1029" width="9.85546875" style="289" customWidth="1"/>
    <col min="1030" max="1033" width="10.7109375" style="289" customWidth="1"/>
    <col min="1034" max="1034" width="3.7109375" style="289" customWidth="1"/>
    <col min="1035" max="1281" width="9.140625" style="289"/>
    <col min="1282" max="1282" width="13.7109375" style="289" customWidth="1"/>
    <col min="1283" max="1283" width="42.7109375" style="289" bestFit="1" customWidth="1"/>
    <col min="1284" max="1284" width="8.7109375" style="289" customWidth="1"/>
    <col min="1285" max="1285" width="9.85546875" style="289" customWidth="1"/>
    <col min="1286" max="1289" width="10.7109375" style="289" customWidth="1"/>
    <col min="1290" max="1290" width="3.7109375" style="289" customWidth="1"/>
    <col min="1291" max="1537" width="9.140625" style="289"/>
    <col min="1538" max="1538" width="13.7109375" style="289" customWidth="1"/>
    <col min="1539" max="1539" width="42.7109375" style="289" bestFit="1" customWidth="1"/>
    <col min="1540" max="1540" width="8.7109375" style="289" customWidth="1"/>
    <col min="1541" max="1541" width="9.85546875" style="289" customWidth="1"/>
    <col min="1542" max="1545" width="10.7109375" style="289" customWidth="1"/>
    <col min="1546" max="1546" width="3.7109375" style="289" customWidth="1"/>
    <col min="1547" max="1793" width="9.140625" style="289"/>
    <col min="1794" max="1794" width="13.7109375" style="289" customWidth="1"/>
    <col min="1795" max="1795" width="42.7109375" style="289" bestFit="1" customWidth="1"/>
    <col min="1796" max="1796" width="8.7109375" style="289" customWidth="1"/>
    <col min="1797" max="1797" width="9.85546875" style="289" customWidth="1"/>
    <col min="1798" max="1801" width="10.7109375" style="289" customWidth="1"/>
    <col min="1802" max="1802" width="3.7109375" style="289" customWidth="1"/>
    <col min="1803" max="2049" width="9.140625" style="289"/>
    <col min="2050" max="2050" width="13.7109375" style="289" customWidth="1"/>
    <col min="2051" max="2051" width="42.7109375" style="289" bestFit="1" customWidth="1"/>
    <col min="2052" max="2052" width="8.7109375" style="289" customWidth="1"/>
    <col min="2053" max="2053" width="9.85546875" style="289" customWidth="1"/>
    <col min="2054" max="2057" width="10.7109375" style="289" customWidth="1"/>
    <col min="2058" max="2058" width="3.7109375" style="289" customWidth="1"/>
    <col min="2059" max="2305" width="9.140625" style="289"/>
    <col min="2306" max="2306" width="13.7109375" style="289" customWidth="1"/>
    <col min="2307" max="2307" width="42.7109375" style="289" bestFit="1" customWidth="1"/>
    <col min="2308" max="2308" width="8.7109375" style="289" customWidth="1"/>
    <col min="2309" max="2309" width="9.85546875" style="289" customWidth="1"/>
    <col min="2310" max="2313" width="10.7109375" style="289" customWidth="1"/>
    <col min="2314" max="2314" width="3.7109375" style="289" customWidth="1"/>
    <col min="2315" max="2561" width="9.140625" style="289"/>
    <col min="2562" max="2562" width="13.7109375" style="289" customWidth="1"/>
    <col min="2563" max="2563" width="42.7109375" style="289" bestFit="1" customWidth="1"/>
    <col min="2564" max="2564" width="8.7109375" style="289" customWidth="1"/>
    <col min="2565" max="2565" width="9.85546875" style="289" customWidth="1"/>
    <col min="2566" max="2569" width="10.7109375" style="289" customWidth="1"/>
    <col min="2570" max="2570" width="3.7109375" style="289" customWidth="1"/>
    <col min="2571" max="2817" width="9.140625" style="289"/>
    <col min="2818" max="2818" width="13.7109375" style="289" customWidth="1"/>
    <col min="2819" max="2819" width="42.7109375" style="289" bestFit="1" customWidth="1"/>
    <col min="2820" max="2820" width="8.7109375" style="289" customWidth="1"/>
    <col min="2821" max="2821" width="9.85546875" style="289" customWidth="1"/>
    <col min="2822" max="2825" width="10.7109375" style="289" customWidth="1"/>
    <col min="2826" max="2826" width="3.7109375" style="289" customWidth="1"/>
    <col min="2827" max="3073" width="9.140625" style="289"/>
    <col min="3074" max="3074" width="13.7109375" style="289" customWidth="1"/>
    <col min="3075" max="3075" width="42.7109375" style="289" bestFit="1" customWidth="1"/>
    <col min="3076" max="3076" width="8.7109375" style="289" customWidth="1"/>
    <col min="3077" max="3077" width="9.85546875" style="289" customWidth="1"/>
    <col min="3078" max="3081" width="10.7109375" style="289" customWidth="1"/>
    <col min="3082" max="3082" width="3.7109375" style="289" customWidth="1"/>
    <col min="3083" max="3329" width="9.140625" style="289"/>
    <col min="3330" max="3330" width="13.7109375" style="289" customWidth="1"/>
    <col min="3331" max="3331" width="42.7109375" style="289" bestFit="1" customWidth="1"/>
    <col min="3332" max="3332" width="8.7109375" style="289" customWidth="1"/>
    <col min="3333" max="3333" width="9.85546875" style="289" customWidth="1"/>
    <col min="3334" max="3337" width="10.7109375" style="289" customWidth="1"/>
    <col min="3338" max="3338" width="3.7109375" style="289" customWidth="1"/>
    <col min="3339" max="3585" width="9.140625" style="289"/>
    <col min="3586" max="3586" width="13.7109375" style="289" customWidth="1"/>
    <col min="3587" max="3587" width="42.7109375" style="289" bestFit="1" customWidth="1"/>
    <col min="3588" max="3588" width="8.7109375" style="289" customWidth="1"/>
    <col min="3589" max="3589" width="9.85546875" style="289" customWidth="1"/>
    <col min="3590" max="3593" width="10.7109375" style="289" customWidth="1"/>
    <col min="3594" max="3594" width="3.7109375" style="289" customWidth="1"/>
    <col min="3595" max="3841" width="9.140625" style="289"/>
    <col min="3842" max="3842" width="13.7109375" style="289" customWidth="1"/>
    <col min="3843" max="3843" width="42.7109375" style="289" bestFit="1" customWidth="1"/>
    <col min="3844" max="3844" width="8.7109375" style="289" customWidth="1"/>
    <col min="3845" max="3845" width="9.85546875" style="289" customWidth="1"/>
    <col min="3846" max="3849" width="10.7109375" style="289" customWidth="1"/>
    <col min="3850" max="3850" width="3.7109375" style="289" customWidth="1"/>
    <col min="3851" max="4097" width="9.140625" style="289"/>
    <col min="4098" max="4098" width="13.7109375" style="289" customWidth="1"/>
    <col min="4099" max="4099" width="42.7109375" style="289" bestFit="1" customWidth="1"/>
    <col min="4100" max="4100" width="8.7109375" style="289" customWidth="1"/>
    <col min="4101" max="4101" width="9.85546875" style="289" customWidth="1"/>
    <col min="4102" max="4105" width="10.7109375" style="289" customWidth="1"/>
    <col min="4106" max="4106" width="3.7109375" style="289" customWidth="1"/>
    <col min="4107" max="4353" width="9.140625" style="289"/>
    <col min="4354" max="4354" width="13.7109375" style="289" customWidth="1"/>
    <col min="4355" max="4355" width="42.7109375" style="289" bestFit="1" customWidth="1"/>
    <col min="4356" max="4356" width="8.7109375" style="289" customWidth="1"/>
    <col min="4357" max="4357" width="9.85546875" style="289" customWidth="1"/>
    <col min="4358" max="4361" width="10.7109375" style="289" customWidth="1"/>
    <col min="4362" max="4362" width="3.7109375" style="289" customWidth="1"/>
    <col min="4363" max="4609" width="9.140625" style="289"/>
    <col min="4610" max="4610" width="13.7109375" style="289" customWidth="1"/>
    <col min="4611" max="4611" width="42.7109375" style="289" bestFit="1" customWidth="1"/>
    <col min="4612" max="4612" width="8.7109375" style="289" customWidth="1"/>
    <col min="4613" max="4613" width="9.85546875" style="289" customWidth="1"/>
    <col min="4614" max="4617" width="10.7109375" style="289" customWidth="1"/>
    <col min="4618" max="4618" width="3.7109375" style="289" customWidth="1"/>
    <col min="4619" max="4865" width="9.140625" style="289"/>
    <col min="4866" max="4866" width="13.7109375" style="289" customWidth="1"/>
    <col min="4867" max="4867" width="42.7109375" style="289" bestFit="1" customWidth="1"/>
    <col min="4868" max="4868" width="8.7109375" style="289" customWidth="1"/>
    <col min="4869" max="4869" width="9.85546875" style="289" customWidth="1"/>
    <col min="4870" max="4873" width="10.7109375" style="289" customWidth="1"/>
    <col min="4874" max="4874" width="3.7109375" style="289" customWidth="1"/>
    <col min="4875" max="5121" width="9.140625" style="289"/>
    <col min="5122" max="5122" width="13.7109375" style="289" customWidth="1"/>
    <col min="5123" max="5123" width="42.7109375" style="289" bestFit="1" customWidth="1"/>
    <col min="5124" max="5124" width="8.7109375" style="289" customWidth="1"/>
    <col min="5125" max="5125" width="9.85546875" style="289" customWidth="1"/>
    <col min="5126" max="5129" width="10.7109375" style="289" customWidth="1"/>
    <col min="5130" max="5130" width="3.7109375" style="289" customWidth="1"/>
    <col min="5131" max="5377" width="9.140625" style="289"/>
    <col min="5378" max="5378" width="13.7109375" style="289" customWidth="1"/>
    <col min="5379" max="5379" width="42.7109375" style="289" bestFit="1" customWidth="1"/>
    <col min="5380" max="5380" width="8.7109375" style="289" customWidth="1"/>
    <col min="5381" max="5381" width="9.85546875" style="289" customWidth="1"/>
    <col min="5382" max="5385" width="10.7109375" style="289" customWidth="1"/>
    <col min="5386" max="5386" width="3.7109375" style="289" customWidth="1"/>
    <col min="5387" max="5633" width="9.140625" style="289"/>
    <col min="5634" max="5634" width="13.7109375" style="289" customWidth="1"/>
    <col min="5635" max="5635" width="42.7109375" style="289" bestFit="1" customWidth="1"/>
    <col min="5636" max="5636" width="8.7109375" style="289" customWidth="1"/>
    <col min="5637" max="5637" width="9.85546875" style="289" customWidth="1"/>
    <col min="5638" max="5641" width="10.7109375" style="289" customWidth="1"/>
    <col min="5642" max="5642" width="3.7109375" style="289" customWidth="1"/>
    <col min="5643" max="5889" width="9.140625" style="289"/>
    <col min="5890" max="5890" width="13.7109375" style="289" customWidth="1"/>
    <col min="5891" max="5891" width="42.7109375" style="289" bestFit="1" customWidth="1"/>
    <col min="5892" max="5892" width="8.7109375" style="289" customWidth="1"/>
    <col min="5893" max="5893" width="9.85546875" style="289" customWidth="1"/>
    <col min="5894" max="5897" width="10.7109375" style="289" customWidth="1"/>
    <col min="5898" max="5898" width="3.7109375" style="289" customWidth="1"/>
    <col min="5899" max="6145" width="9.140625" style="289"/>
    <col min="6146" max="6146" width="13.7109375" style="289" customWidth="1"/>
    <col min="6147" max="6147" width="42.7109375" style="289" bestFit="1" customWidth="1"/>
    <col min="6148" max="6148" width="8.7109375" style="289" customWidth="1"/>
    <col min="6149" max="6149" width="9.85546875" style="289" customWidth="1"/>
    <col min="6150" max="6153" width="10.7109375" style="289" customWidth="1"/>
    <col min="6154" max="6154" width="3.7109375" style="289" customWidth="1"/>
    <col min="6155" max="6401" width="9.140625" style="289"/>
    <col min="6402" max="6402" width="13.7109375" style="289" customWidth="1"/>
    <col min="6403" max="6403" width="42.7109375" style="289" bestFit="1" customWidth="1"/>
    <col min="6404" max="6404" width="8.7109375" style="289" customWidth="1"/>
    <col min="6405" max="6405" width="9.85546875" style="289" customWidth="1"/>
    <col min="6406" max="6409" width="10.7109375" style="289" customWidth="1"/>
    <col min="6410" max="6410" width="3.7109375" style="289" customWidth="1"/>
    <col min="6411" max="6657" width="9.140625" style="289"/>
    <col min="6658" max="6658" width="13.7109375" style="289" customWidth="1"/>
    <col min="6659" max="6659" width="42.7109375" style="289" bestFit="1" customWidth="1"/>
    <col min="6660" max="6660" width="8.7109375" style="289" customWidth="1"/>
    <col min="6661" max="6661" width="9.85546875" style="289" customWidth="1"/>
    <col min="6662" max="6665" width="10.7109375" style="289" customWidth="1"/>
    <col min="6666" max="6666" width="3.7109375" style="289" customWidth="1"/>
    <col min="6667" max="6913" width="9.140625" style="289"/>
    <col min="6914" max="6914" width="13.7109375" style="289" customWidth="1"/>
    <col min="6915" max="6915" width="42.7109375" style="289" bestFit="1" customWidth="1"/>
    <col min="6916" max="6916" width="8.7109375" style="289" customWidth="1"/>
    <col min="6917" max="6917" width="9.85546875" style="289" customWidth="1"/>
    <col min="6918" max="6921" width="10.7109375" style="289" customWidth="1"/>
    <col min="6922" max="6922" width="3.7109375" style="289" customWidth="1"/>
    <col min="6923" max="7169" width="9.140625" style="289"/>
    <col min="7170" max="7170" width="13.7109375" style="289" customWidth="1"/>
    <col min="7171" max="7171" width="42.7109375" style="289" bestFit="1" customWidth="1"/>
    <col min="7172" max="7172" width="8.7109375" style="289" customWidth="1"/>
    <col min="7173" max="7173" width="9.85546875" style="289" customWidth="1"/>
    <col min="7174" max="7177" width="10.7109375" style="289" customWidth="1"/>
    <col min="7178" max="7178" width="3.7109375" style="289" customWidth="1"/>
    <col min="7179" max="7425" width="9.140625" style="289"/>
    <col min="7426" max="7426" width="13.7109375" style="289" customWidth="1"/>
    <col min="7427" max="7427" width="42.7109375" style="289" bestFit="1" customWidth="1"/>
    <col min="7428" max="7428" width="8.7109375" style="289" customWidth="1"/>
    <col min="7429" max="7429" width="9.85546875" style="289" customWidth="1"/>
    <col min="7430" max="7433" width="10.7109375" style="289" customWidth="1"/>
    <col min="7434" max="7434" width="3.7109375" style="289" customWidth="1"/>
    <col min="7435" max="7681" width="9.140625" style="289"/>
    <col min="7682" max="7682" width="13.7109375" style="289" customWidth="1"/>
    <col min="7683" max="7683" width="42.7109375" style="289" bestFit="1" customWidth="1"/>
    <col min="7684" max="7684" width="8.7109375" style="289" customWidth="1"/>
    <col min="7685" max="7685" width="9.85546875" style="289" customWidth="1"/>
    <col min="7686" max="7689" width="10.7109375" style="289" customWidth="1"/>
    <col min="7690" max="7690" width="3.7109375" style="289" customWidth="1"/>
    <col min="7691" max="7937" width="9.140625" style="289"/>
    <col min="7938" max="7938" width="13.7109375" style="289" customWidth="1"/>
    <col min="7939" max="7939" width="42.7109375" style="289" bestFit="1" customWidth="1"/>
    <col min="7940" max="7940" width="8.7109375" style="289" customWidth="1"/>
    <col min="7941" max="7941" width="9.85546875" style="289" customWidth="1"/>
    <col min="7942" max="7945" width="10.7109375" style="289" customWidth="1"/>
    <col min="7946" max="7946" width="3.7109375" style="289" customWidth="1"/>
    <col min="7947" max="8193" width="9.140625" style="289"/>
    <col min="8194" max="8194" width="13.7109375" style="289" customWidth="1"/>
    <col min="8195" max="8195" width="42.7109375" style="289" bestFit="1" customWidth="1"/>
    <col min="8196" max="8196" width="8.7109375" style="289" customWidth="1"/>
    <col min="8197" max="8197" width="9.85546875" style="289" customWidth="1"/>
    <col min="8198" max="8201" width="10.7109375" style="289" customWidth="1"/>
    <col min="8202" max="8202" width="3.7109375" style="289" customWidth="1"/>
    <col min="8203" max="8449" width="9.140625" style="289"/>
    <col min="8450" max="8450" width="13.7109375" style="289" customWidth="1"/>
    <col min="8451" max="8451" width="42.7109375" style="289" bestFit="1" customWidth="1"/>
    <col min="8452" max="8452" width="8.7109375" style="289" customWidth="1"/>
    <col min="8453" max="8453" width="9.85546875" style="289" customWidth="1"/>
    <col min="8454" max="8457" width="10.7109375" style="289" customWidth="1"/>
    <col min="8458" max="8458" width="3.7109375" style="289" customWidth="1"/>
    <col min="8459" max="8705" width="9.140625" style="289"/>
    <col min="8706" max="8706" width="13.7109375" style="289" customWidth="1"/>
    <col min="8707" max="8707" width="42.7109375" style="289" bestFit="1" customWidth="1"/>
    <col min="8708" max="8708" width="8.7109375" style="289" customWidth="1"/>
    <col min="8709" max="8709" width="9.85546875" style="289" customWidth="1"/>
    <col min="8710" max="8713" width="10.7109375" style="289" customWidth="1"/>
    <col min="8714" max="8714" width="3.7109375" style="289" customWidth="1"/>
    <col min="8715" max="8961" width="9.140625" style="289"/>
    <col min="8962" max="8962" width="13.7109375" style="289" customWidth="1"/>
    <col min="8963" max="8963" width="42.7109375" style="289" bestFit="1" customWidth="1"/>
    <col min="8964" max="8964" width="8.7109375" style="289" customWidth="1"/>
    <col min="8965" max="8965" width="9.85546875" style="289" customWidth="1"/>
    <col min="8966" max="8969" width="10.7109375" style="289" customWidth="1"/>
    <col min="8970" max="8970" width="3.7109375" style="289" customWidth="1"/>
    <col min="8971" max="9217" width="9.140625" style="289"/>
    <col min="9218" max="9218" width="13.7109375" style="289" customWidth="1"/>
    <col min="9219" max="9219" width="42.7109375" style="289" bestFit="1" customWidth="1"/>
    <col min="9220" max="9220" width="8.7109375" style="289" customWidth="1"/>
    <col min="9221" max="9221" width="9.85546875" style="289" customWidth="1"/>
    <col min="9222" max="9225" width="10.7109375" style="289" customWidth="1"/>
    <col min="9226" max="9226" width="3.7109375" style="289" customWidth="1"/>
    <col min="9227" max="9473" width="9.140625" style="289"/>
    <col min="9474" max="9474" width="13.7109375" style="289" customWidth="1"/>
    <col min="9475" max="9475" width="42.7109375" style="289" bestFit="1" customWidth="1"/>
    <col min="9476" max="9476" width="8.7109375" style="289" customWidth="1"/>
    <col min="9477" max="9477" width="9.85546875" style="289" customWidth="1"/>
    <col min="9478" max="9481" width="10.7109375" style="289" customWidth="1"/>
    <col min="9482" max="9482" width="3.7109375" style="289" customWidth="1"/>
    <col min="9483" max="9729" width="9.140625" style="289"/>
    <col min="9730" max="9730" width="13.7109375" style="289" customWidth="1"/>
    <col min="9731" max="9731" width="42.7109375" style="289" bestFit="1" customWidth="1"/>
    <col min="9732" max="9732" width="8.7109375" style="289" customWidth="1"/>
    <col min="9733" max="9733" width="9.85546875" style="289" customWidth="1"/>
    <col min="9734" max="9737" width="10.7109375" style="289" customWidth="1"/>
    <col min="9738" max="9738" width="3.7109375" style="289" customWidth="1"/>
    <col min="9739" max="9985" width="9.140625" style="289"/>
    <col min="9986" max="9986" width="13.7109375" style="289" customWidth="1"/>
    <col min="9987" max="9987" width="42.7109375" style="289" bestFit="1" customWidth="1"/>
    <col min="9988" max="9988" width="8.7109375" style="289" customWidth="1"/>
    <col min="9989" max="9989" width="9.85546875" style="289" customWidth="1"/>
    <col min="9990" max="9993" width="10.7109375" style="289" customWidth="1"/>
    <col min="9994" max="9994" width="3.7109375" style="289" customWidth="1"/>
    <col min="9995" max="10241" width="9.140625" style="289"/>
    <col min="10242" max="10242" width="13.7109375" style="289" customWidth="1"/>
    <col min="10243" max="10243" width="42.7109375" style="289" bestFit="1" customWidth="1"/>
    <col min="10244" max="10244" width="8.7109375" style="289" customWidth="1"/>
    <col min="10245" max="10245" width="9.85546875" style="289" customWidth="1"/>
    <col min="10246" max="10249" width="10.7109375" style="289" customWidth="1"/>
    <col min="10250" max="10250" width="3.7109375" style="289" customWidth="1"/>
    <col min="10251" max="10497" width="9.140625" style="289"/>
    <col min="10498" max="10498" width="13.7109375" style="289" customWidth="1"/>
    <col min="10499" max="10499" width="42.7109375" style="289" bestFit="1" customWidth="1"/>
    <col min="10500" max="10500" width="8.7109375" style="289" customWidth="1"/>
    <col min="10501" max="10501" width="9.85546875" style="289" customWidth="1"/>
    <col min="10502" max="10505" width="10.7109375" style="289" customWidth="1"/>
    <col min="10506" max="10506" width="3.7109375" style="289" customWidth="1"/>
    <col min="10507" max="10753" width="9.140625" style="289"/>
    <col min="10754" max="10754" width="13.7109375" style="289" customWidth="1"/>
    <col min="10755" max="10755" width="42.7109375" style="289" bestFit="1" customWidth="1"/>
    <col min="10756" max="10756" width="8.7109375" style="289" customWidth="1"/>
    <col min="10757" max="10757" width="9.85546875" style="289" customWidth="1"/>
    <col min="10758" max="10761" width="10.7109375" style="289" customWidth="1"/>
    <col min="10762" max="10762" width="3.7109375" style="289" customWidth="1"/>
    <col min="10763" max="11009" width="9.140625" style="289"/>
    <col min="11010" max="11010" width="13.7109375" style="289" customWidth="1"/>
    <col min="11011" max="11011" width="42.7109375" style="289" bestFit="1" customWidth="1"/>
    <col min="11012" max="11012" width="8.7109375" style="289" customWidth="1"/>
    <col min="11013" max="11013" width="9.85546875" style="289" customWidth="1"/>
    <col min="11014" max="11017" width="10.7109375" style="289" customWidth="1"/>
    <col min="11018" max="11018" width="3.7109375" style="289" customWidth="1"/>
    <col min="11019" max="11265" width="9.140625" style="289"/>
    <col min="11266" max="11266" width="13.7109375" style="289" customWidth="1"/>
    <col min="11267" max="11267" width="42.7109375" style="289" bestFit="1" customWidth="1"/>
    <col min="11268" max="11268" width="8.7109375" style="289" customWidth="1"/>
    <col min="11269" max="11269" width="9.85546875" style="289" customWidth="1"/>
    <col min="11270" max="11273" width="10.7109375" style="289" customWidth="1"/>
    <col min="11274" max="11274" width="3.7109375" style="289" customWidth="1"/>
    <col min="11275" max="11521" width="9.140625" style="289"/>
    <col min="11522" max="11522" width="13.7109375" style="289" customWidth="1"/>
    <col min="11523" max="11523" width="42.7109375" style="289" bestFit="1" customWidth="1"/>
    <col min="11524" max="11524" width="8.7109375" style="289" customWidth="1"/>
    <col min="11525" max="11525" width="9.85546875" style="289" customWidth="1"/>
    <col min="11526" max="11529" width="10.7109375" style="289" customWidth="1"/>
    <col min="11530" max="11530" width="3.7109375" style="289" customWidth="1"/>
    <col min="11531" max="11777" width="9.140625" style="289"/>
    <col min="11778" max="11778" width="13.7109375" style="289" customWidth="1"/>
    <col min="11779" max="11779" width="42.7109375" style="289" bestFit="1" customWidth="1"/>
    <col min="11780" max="11780" width="8.7109375" style="289" customWidth="1"/>
    <col min="11781" max="11781" width="9.85546875" style="289" customWidth="1"/>
    <col min="11782" max="11785" width="10.7109375" style="289" customWidth="1"/>
    <col min="11786" max="11786" width="3.7109375" style="289" customWidth="1"/>
    <col min="11787" max="12033" width="9.140625" style="289"/>
    <col min="12034" max="12034" width="13.7109375" style="289" customWidth="1"/>
    <col min="12035" max="12035" width="42.7109375" style="289" bestFit="1" customWidth="1"/>
    <col min="12036" max="12036" width="8.7109375" style="289" customWidth="1"/>
    <col min="12037" max="12037" width="9.85546875" style="289" customWidth="1"/>
    <col min="12038" max="12041" width="10.7109375" style="289" customWidth="1"/>
    <col min="12042" max="12042" width="3.7109375" style="289" customWidth="1"/>
    <col min="12043" max="12289" width="9.140625" style="289"/>
    <col min="12290" max="12290" width="13.7109375" style="289" customWidth="1"/>
    <col min="12291" max="12291" width="42.7109375" style="289" bestFit="1" customWidth="1"/>
    <col min="12292" max="12292" width="8.7109375" style="289" customWidth="1"/>
    <col min="12293" max="12293" width="9.85546875" style="289" customWidth="1"/>
    <col min="12294" max="12297" width="10.7109375" style="289" customWidth="1"/>
    <col min="12298" max="12298" width="3.7109375" style="289" customWidth="1"/>
    <col min="12299" max="12545" width="9.140625" style="289"/>
    <col min="12546" max="12546" width="13.7109375" style="289" customWidth="1"/>
    <col min="12547" max="12547" width="42.7109375" style="289" bestFit="1" customWidth="1"/>
    <col min="12548" max="12548" width="8.7109375" style="289" customWidth="1"/>
    <col min="12549" max="12549" width="9.85546875" style="289" customWidth="1"/>
    <col min="12550" max="12553" width="10.7109375" style="289" customWidth="1"/>
    <col min="12554" max="12554" width="3.7109375" style="289" customWidth="1"/>
    <col min="12555" max="12801" width="9.140625" style="289"/>
    <col min="12802" max="12802" width="13.7109375" style="289" customWidth="1"/>
    <col min="12803" max="12803" width="42.7109375" style="289" bestFit="1" customWidth="1"/>
    <col min="12804" max="12804" width="8.7109375" style="289" customWidth="1"/>
    <col min="12805" max="12805" width="9.85546875" style="289" customWidth="1"/>
    <col min="12806" max="12809" width="10.7109375" style="289" customWidth="1"/>
    <col min="12810" max="12810" width="3.7109375" style="289" customWidth="1"/>
    <col min="12811" max="13057" width="9.140625" style="289"/>
    <col min="13058" max="13058" width="13.7109375" style="289" customWidth="1"/>
    <col min="13059" max="13059" width="42.7109375" style="289" bestFit="1" customWidth="1"/>
    <col min="13060" max="13060" width="8.7109375" style="289" customWidth="1"/>
    <col min="13061" max="13061" width="9.85546875" style="289" customWidth="1"/>
    <col min="13062" max="13065" width="10.7109375" style="289" customWidth="1"/>
    <col min="13066" max="13066" width="3.7109375" style="289" customWidth="1"/>
    <col min="13067" max="13313" width="9.140625" style="289"/>
    <col min="13314" max="13314" width="13.7109375" style="289" customWidth="1"/>
    <col min="13315" max="13315" width="42.7109375" style="289" bestFit="1" customWidth="1"/>
    <col min="13316" max="13316" width="8.7109375" style="289" customWidth="1"/>
    <col min="13317" max="13317" width="9.85546875" style="289" customWidth="1"/>
    <col min="13318" max="13321" width="10.7109375" style="289" customWidth="1"/>
    <col min="13322" max="13322" width="3.7109375" style="289" customWidth="1"/>
    <col min="13323" max="13569" width="9.140625" style="289"/>
    <col min="13570" max="13570" width="13.7109375" style="289" customWidth="1"/>
    <col min="13571" max="13571" width="42.7109375" style="289" bestFit="1" customWidth="1"/>
    <col min="13572" max="13572" width="8.7109375" style="289" customWidth="1"/>
    <col min="13573" max="13573" width="9.85546875" style="289" customWidth="1"/>
    <col min="13574" max="13577" width="10.7109375" style="289" customWidth="1"/>
    <col min="13578" max="13578" width="3.7109375" style="289" customWidth="1"/>
    <col min="13579" max="13825" width="9.140625" style="289"/>
    <col min="13826" max="13826" width="13.7109375" style="289" customWidth="1"/>
    <col min="13827" max="13827" width="42.7109375" style="289" bestFit="1" customWidth="1"/>
    <col min="13828" max="13828" width="8.7109375" style="289" customWidth="1"/>
    <col min="13829" max="13829" width="9.85546875" style="289" customWidth="1"/>
    <col min="13830" max="13833" width="10.7109375" style="289" customWidth="1"/>
    <col min="13834" max="13834" width="3.7109375" style="289" customWidth="1"/>
    <col min="13835" max="14081" width="9.140625" style="289"/>
    <col min="14082" max="14082" width="13.7109375" style="289" customWidth="1"/>
    <col min="14083" max="14083" width="42.7109375" style="289" bestFit="1" customWidth="1"/>
    <col min="14084" max="14084" width="8.7109375" style="289" customWidth="1"/>
    <col min="14085" max="14085" width="9.85546875" style="289" customWidth="1"/>
    <col min="14086" max="14089" width="10.7109375" style="289" customWidth="1"/>
    <col min="14090" max="14090" width="3.7109375" style="289" customWidth="1"/>
    <col min="14091" max="14337" width="9.140625" style="289"/>
    <col min="14338" max="14338" width="13.7109375" style="289" customWidth="1"/>
    <col min="14339" max="14339" width="42.7109375" style="289" bestFit="1" customWidth="1"/>
    <col min="14340" max="14340" width="8.7109375" style="289" customWidth="1"/>
    <col min="14341" max="14341" width="9.85546875" style="289" customWidth="1"/>
    <col min="14342" max="14345" width="10.7109375" style="289" customWidth="1"/>
    <col min="14346" max="14346" width="3.7109375" style="289" customWidth="1"/>
    <col min="14347" max="14593" width="9.140625" style="289"/>
    <col min="14594" max="14594" width="13.7109375" style="289" customWidth="1"/>
    <col min="14595" max="14595" width="42.7109375" style="289" bestFit="1" customWidth="1"/>
    <col min="14596" max="14596" width="8.7109375" style="289" customWidth="1"/>
    <col min="14597" max="14597" width="9.85546875" style="289" customWidth="1"/>
    <col min="14598" max="14601" width="10.7109375" style="289" customWidth="1"/>
    <col min="14602" max="14602" width="3.7109375" style="289" customWidth="1"/>
    <col min="14603" max="14849" width="9.140625" style="289"/>
    <col min="14850" max="14850" width="13.7109375" style="289" customWidth="1"/>
    <col min="14851" max="14851" width="42.7109375" style="289" bestFit="1" customWidth="1"/>
    <col min="14852" max="14852" width="8.7109375" style="289" customWidth="1"/>
    <col min="14853" max="14853" width="9.85546875" style="289" customWidth="1"/>
    <col min="14854" max="14857" width="10.7109375" style="289" customWidth="1"/>
    <col min="14858" max="14858" width="3.7109375" style="289" customWidth="1"/>
    <col min="14859" max="15105" width="9.140625" style="289"/>
    <col min="15106" max="15106" width="13.7109375" style="289" customWidth="1"/>
    <col min="15107" max="15107" width="42.7109375" style="289" bestFit="1" customWidth="1"/>
    <col min="15108" max="15108" width="8.7109375" style="289" customWidth="1"/>
    <col min="15109" max="15109" width="9.85546875" style="289" customWidth="1"/>
    <col min="15110" max="15113" width="10.7109375" style="289" customWidth="1"/>
    <col min="15114" max="15114" width="3.7109375" style="289" customWidth="1"/>
    <col min="15115" max="15361" width="9.140625" style="289"/>
    <col min="15362" max="15362" width="13.7109375" style="289" customWidth="1"/>
    <col min="15363" max="15363" width="42.7109375" style="289" bestFit="1" customWidth="1"/>
    <col min="15364" max="15364" width="8.7109375" style="289" customWidth="1"/>
    <col min="15365" max="15365" width="9.85546875" style="289" customWidth="1"/>
    <col min="15366" max="15369" width="10.7109375" style="289" customWidth="1"/>
    <col min="15370" max="15370" width="3.7109375" style="289" customWidth="1"/>
    <col min="15371" max="15617" width="9.140625" style="289"/>
    <col min="15618" max="15618" width="13.7109375" style="289" customWidth="1"/>
    <col min="15619" max="15619" width="42.7109375" style="289" bestFit="1" customWidth="1"/>
    <col min="15620" max="15620" width="8.7109375" style="289" customWidth="1"/>
    <col min="15621" max="15621" width="9.85546875" style="289" customWidth="1"/>
    <col min="15622" max="15625" width="10.7109375" style="289" customWidth="1"/>
    <col min="15626" max="15626" width="3.7109375" style="289" customWidth="1"/>
    <col min="15627" max="15873" width="9.140625" style="289"/>
    <col min="15874" max="15874" width="13.7109375" style="289" customWidth="1"/>
    <col min="15875" max="15875" width="42.7109375" style="289" bestFit="1" customWidth="1"/>
    <col min="15876" max="15876" width="8.7109375" style="289" customWidth="1"/>
    <col min="15877" max="15877" width="9.85546875" style="289" customWidth="1"/>
    <col min="15878" max="15881" width="10.7109375" style="289" customWidth="1"/>
    <col min="15882" max="15882" width="3.7109375" style="289" customWidth="1"/>
    <col min="15883" max="16129" width="9.140625" style="289"/>
    <col min="16130" max="16130" width="13.7109375" style="289" customWidth="1"/>
    <col min="16131" max="16131" width="42.7109375" style="289" bestFit="1" customWidth="1"/>
    <col min="16132" max="16132" width="8.7109375" style="289" customWidth="1"/>
    <col min="16133" max="16133" width="9.85546875" style="289" customWidth="1"/>
    <col min="16134" max="16137" width="10.7109375" style="289" customWidth="1"/>
    <col min="16138" max="16138" width="3.7109375" style="289" customWidth="1"/>
    <col min="16139" max="16384" width="9.140625" style="289"/>
  </cols>
  <sheetData>
    <row r="1" spans="2:11" ht="15.75" thickBot="1" x14ac:dyDescent="0.3">
      <c r="C1" s="3"/>
      <c r="D1" s="4"/>
    </row>
    <row r="2" spans="2:11" x14ac:dyDescent="0.25">
      <c r="B2" s="376" t="s">
        <v>233</v>
      </c>
      <c r="C2" s="366" t="s">
        <v>321</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2:14" ht="15.75" thickBot="1" x14ac:dyDescent="0.3">
      <c r="C17" s="8"/>
      <c r="G17" s="11"/>
      <c r="H17" s="12"/>
    </row>
    <row r="18" spans="2:14" ht="15.75" thickBot="1" x14ac:dyDescent="0.3"/>
    <row r="19" spans="2:14" s="18" customFormat="1" ht="12.75" x14ac:dyDescent="0.2">
      <c r="B19" s="13" t="s">
        <v>2</v>
      </c>
      <c r="C19" s="14" t="s">
        <v>3</v>
      </c>
      <c r="D19" s="14" t="s">
        <v>4</v>
      </c>
      <c r="E19" s="15" t="s">
        <v>5</v>
      </c>
      <c r="F19" s="16" t="s">
        <v>6</v>
      </c>
      <c r="G19" s="15" t="s">
        <v>6</v>
      </c>
      <c r="H19" s="15" t="s">
        <v>7</v>
      </c>
      <c r="I19" s="15" t="s">
        <v>8</v>
      </c>
    </row>
    <row r="20" spans="2:14" s="18" customFormat="1" ht="33" thickBot="1" x14ac:dyDescent="0.25">
      <c r="B20" s="94" t="s">
        <v>9</v>
      </c>
      <c r="C20" s="20"/>
      <c r="D20" s="20"/>
      <c r="E20" s="21"/>
      <c r="F20" s="22" t="s">
        <v>29</v>
      </c>
      <c r="G20" s="23" t="s">
        <v>30</v>
      </c>
      <c r="H20" s="21"/>
      <c r="I20" s="21"/>
    </row>
    <row r="21" spans="2:14" s="18" customFormat="1" ht="13.5" thickBot="1" x14ac:dyDescent="0.25">
      <c r="B21" s="95"/>
      <c r="C21" s="25" t="s">
        <v>13</v>
      </c>
      <c r="D21" s="26"/>
      <c r="E21" s="27"/>
      <c r="F21" s="27"/>
      <c r="G21" s="27"/>
      <c r="H21" s="27"/>
      <c r="I21" s="29"/>
    </row>
    <row r="22" spans="2:14" s="119" customFormat="1" ht="12.75" x14ac:dyDescent="0.2">
      <c r="B22" s="159"/>
      <c r="C22" s="114"/>
      <c r="D22" s="115"/>
      <c r="E22" s="116"/>
      <c r="F22" s="116"/>
      <c r="G22" s="116"/>
      <c r="H22" s="117"/>
      <c r="I22" s="118"/>
    </row>
    <row r="23" spans="2:14" s="126" customFormat="1" x14ac:dyDescent="0.25">
      <c r="B23" s="121"/>
      <c r="C23" s="121"/>
      <c r="D23" s="122"/>
      <c r="E23" s="123"/>
      <c r="F23" s="123"/>
      <c r="G23" s="123"/>
      <c r="H23" s="124"/>
      <c r="I23" s="125"/>
      <c r="K23" s="39"/>
      <c r="L23" s="40"/>
      <c r="M23" s="127"/>
      <c r="N23" s="127"/>
    </row>
    <row r="24" spans="2:14" x14ac:dyDescent="0.25">
      <c r="B24" s="46"/>
      <c r="C24" s="128"/>
      <c r="D24" s="129"/>
      <c r="E24" s="130"/>
      <c r="F24" s="130"/>
      <c r="G24" s="130"/>
      <c r="H24" s="131"/>
      <c r="I24" s="132"/>
      <c r="K24" s="45"/>
    </row>
    <row r="25" spans="2:14" x14ac:dyDescent="0.25">
      <c r="B25" s="46"/>
      <c r="C25" s="46"/>
      <c r="D25" s="129"/>
      <c r="E25" s="133"/>
      <c r="F25" s="133"/>
      <c r="G25" s="133"/>
      <c r="H25" s="131"/>
      <c r="I25" s="132"/>
      <c r="K25" s="45"/>
    </row>
    <row r="26" spans="2:14" ht="15.75" thickBot="1" x14ac:dyDescent="0.3">
      <c r="B26" s="96"/>
      <c r="C26" s="50"/>
      <c r="D26" s="51"/>
      <c r="E26" s="134"/>
      <c r="F26" s="134"/>
      <c r="G26" s="134"/>
      <c r="H26" s="134"/>
      <c r="I26" s="135"/>
    </row>
    <row r="27" spans="2:14" ht="15.75" thickBot="1" x14ac:dyDescent="0.3">
      <c r="B27" s="97"/>
      <c r="C27" s="56" t="s">
        <v>14</v>
      </c>
      <c r="D27" s="57"/>
      <c r="E27" s="136"/>
      <c r="F27" s="136"/>
      <c r="G27" s="136"/>
      <c r="H27" s="60" t="s">
        <v>15</v>
      </c>
      <c r="I27" s="12">
        <f>SUM(I22:I26)</f>
        <v>0</v>
      </c>
    </row>
    <row r="28" spans="2:14" ht="15.75" thickBot="1" x14ac:dyDescent="0.3">
      <c r="B28" s="97"/>
      <c r="C28" s="50"/>
      <c r="D28" s="61"/>
      <c r="E28" s="137"/>
      <c r="F28" s="137"/>
      <c r="G28" s="137"/>
      <c r="H28" s="137"/>
      <c r="I28" s="138"/>
    </row>
    <row r="29" spans="2:14" ht="15.75" thickBot="1" x14ac:dyDescent="0.3">
      <c r="B29" s="98"/>
      <c r="C29" s="25" t="s">
        <v>16</v>
      </c>
      <c r="D29" s="61"/>
      <c r="E29" s="137"/>
      <c r="F29" s="137"/>
      <c r="G29" s="137"/>
      <c r="H29" s="137"/>
      <c r="I29" s="138"/>
    </row>
    <row r="30" spans="2:14" s="297" customFormat="1" x14ac:dyDescent="0.25">
      <c r="B30" s="99"/>
      <c r="C30" s="67"/>
      <c r="D30" s="68"/>
      <c r="E30" s="139"/>
      <c r="F30" s="139"/>
      <c r="G30" s="139"/>
      <c r="H30" s="139"/>
      <c r="I30" s="140"/>
    </row>
    <row r="31" spans="2:14" s="297" customFormat="1" x14ac:dyDescent="0.25">
      <c r="B31" s="74"/>
      <c r="C31" s="74"/>
      <c r="D31" s="75"/>
      <c r="E31" s="142"/>
      <c r="F31" s="142"/>
      <c r="G31" s="142"/>
      <c r="H31" s="124"/>
      <c r="I31" s="125"/>
    </row>
    <row r="32" spans="2:14" s="297" customFormat="1" x14ac:dyDescent="0.25">
      <c r="B32" s="74"/>
      <c r="C32" s="74"/>
      <c r="D32" s="75"/>
      <c r="E32" s="142"/>
      <c r="F32" s="142"/>
      <c r="G32" s="142"/>
      <c r="H32" s="124"/>
      <c r="I32" s="125"/>
    </row>
    <row r="33" spans="2:11" s="297" customFormat="1" x14ac:dyDescent="0.25">
      <c r="B33" s="74"/>
      <c r="C33" s="74"/>
      <c r="D33" s="75"/>
      <c r="E33" s="142"/>
      <c r="F33" s="142"/>
      <c r="G33" s="142"/>
      <c r="H33" s="142"/>
      <c r="I33" s="125"/>
    </row>
    <row r="34" spans="2:11" s="297" customFormat="1" x14ac:dyDescent="0.25">
      <c r="B34" s="74"/>
      <c r="C34" s="74"/>
      <c r="D34" s="75"/>
      <c r="E34" s="142"/>
      <c r="F34" s="142"/>
      <c r="G34" s="142"/>
      <c r="H34" s="124"/>
      <c r="I34" s="125"/>
    </row>
    <row r="35" spans="2:11" s="297" customFormat="1" x14ac:dyDescent="0.25">
      <c r="B35" s="74"/>
      <c r="C35" s="74"/>
      <c r="D35" s="75"/>
      <c r="E35" s="142"/>
      <c r="F35" s="142"/>
      <c r="G35" s="142"/>
      <c r="H35" s="124"/>
      <c r="I35" s="125"/>
    </row>
    <row r="36" spans="2:11" x14ac:dyDescent="0.25">
      <c r="B36" s="46"/>
      <c r="C36" s="46"/>
      <c r="D36" s="78"/>
      <c r="E36" s="133"/>
      <c r="F36" s="133"/>
      <c r="G36" s="133"/>
      <c r="H36" s="133"/>
      <c r="I36" s="132"/>
    </row>
    <row r="37" spans="2:11" ht="15.75" thickBot="1" x14ac:dyDescent="0.3">
      <c r="B37" s="96"/>
      <c r="C37" s="50"/>
      <c r="D37" s="79"/>
      <c r="E37" s="143"/>
      <c r="F37" s="143"/>
      <c r="G37" s="143"/>
      <c r="H37" s="131"/>
      <c r="I37" s="144"/>
      <c r="K37" s="45"/>
    </row>
    <row r="38" spans="2:11" ht="15.75" thickBot="1" x14ac:dyDescent="0.3">
      <c r="B38" s="97"/>
      <c r="C38" s="56" t="s">
        <v>17</v>
      </c>
      <c r="D38" s="57"/>
      <c r="E38" s="136"/>
      <c r="F38" s="136"/>
      <c r="G38" s="136"/>
      <c r="H38" s="60" t="s">
        <v>15</v>
      </c>
      <c r="I38" s="12">
        <f>SUM(I30:I37)</f>
        <v>0</v>
      </c>
    </row>
    <row r="39" spans="2:11" ht="15.75" thickBot="1" x14ac:dyDescent="0.3">
      <c r="B39" s="97"/>
      <c r="C39" s="50"/>
      <c r="D39" s="61"/>
      <c r="E39" s="137"/>
      <c r="F39" s="137"/>
      <c r="G39" s="137"/>
      <c r="H39" s="137"/>
      <c r="I39" s="138"/>
    </row>
    <row r="40" spans="2:11" ht="15.75" thickBot="1" x14ac:dyDescent="0.3">
      <c r="B40" s="98"/>
      <c r="C40" s="25" t="s">
        <v>18</v>
      </c>
      <c r="D40" s="61"/>
      <c r="E40" s="137"/>
      <c r="F40" s="137"/>
      <c r="G40" s="137"/>
      <c r="H40" s="137"/>
      <c r="I40" s="138"/>
    </row>
    <row r="41" spans="2: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f>'BSIC12.a-3C '!E41</f>
        <v>5</v>
      </c>
      <c r="F41" s="250">
        <f>'ANAS 2015'!E4</f>
        <v>9.0500000000000007</v>
      </c>
      <c r="G41" s="249">
        <f t="shared" ref="G41:G49" si="0">F41/4</f>
        <v>2.2625000000000002</v>
      </c>
      <c r="H41" s="251">
        <f t="shared" ref="H41:H49" si="1">E41/$H$15</f>
        <v>5</v>
      </c>
      <c r="I41" s="252">
        <f t="shared" ref="I41:I49" si="2">H41*G41</f>
        <v>11.3125</v>
      </c>
      <c r="K41" s="45"/>
    </row>
    <row r="42" spans="2: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'BSIC12.a-3C '!E42</f>
        <v>1.68</v>
      </c>
      <c r="F42" s="254">
        <f>'ANAS 2015'!E10</f>
        <v>15.26</v>
      </c>
      <c r="G42" s="253">
        <f>F42/4</f>
        <v>3.8149999999999999</v>
      </c>
      <c r="H42" s="255">
        <f t="shared" si="1"/>
        <v>1.68</v>
      </c>
      <c r="I42" s="256">
        <f t="shared" si="2"/>
        <v>6.4091999999999993</v>
      </c>
      <c r="K42" s="45"/>
    </row>
    <row r="43" spans="2:11" ht="204" x14ac:dyDescent="0.25">
      <c r="B43" s="232" t="str">
        <f>'ANAS 2015'!B10</f>
        <v xml:space="preserve">SIC.04.02.010.2.b </v>
      </c>
      <c r="C43"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3" s="239" t="str">
        <f>'ANAS 2015'!D10</f>
        <v>mq</v>
      </c>
      <c r="E43" s="253">
        <f>'BSIC12.a-3C '!E45</f>
        <v>18.225000000000001</v>
      </c>
      <c r="F43" s="254">
        <f>'ANAS 2015'!E10</f>
        <v>15.26</v>
      </c>
      <c r="G43" s="253">
        <v>3.8149999999999999</v>
      </c>
      <c r="H43" s="255">
        <f t="shared" si="1"/>
        <v>18.225000000000001</v>
      </c>
      <c r="I43" s="256">
        <f t="shared" si="2"/>
        <v>69.528375000000011</v>
      </c>
      <c r="K43" s="45"/>
    </row>
    <row r="44" spans="2:11" ht="204" x14ac:dyDescent="0.25">
      <c r="B44" s="232" t="str">
        <f>'ANAS 2015'!B10</f>
        <v xml:space="preserve">SIC.04.02.010.2.b </v>
      </c>
      <c r="C44"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4" s="239" t="str">
        <f>'ANAS 2015'!D10</f>
        <v>mq</v>
      </c>
      <c r="E44" s="253">
        <f>'BSIC12.a-3C '!E46</f>
        <v>4.0949999999999998</v>
      </c>
      <c r="F44" s="254">
        <f>'ANAS 2015'!E11</f>
        <v>73.5</v>
      </c>
      <c r="G44" s="253">
        <v>3.8149999999999999</v>
      </c>
      <c r="H44" s="255">
        <f t="shared" si="1"/>
        <v>4.0949999999999998</v>
      </c>
      <c r="I44" s="256">
        <f t="shared" si="2"/>
        <v>15.622424999999998</v>
      </c>
      <c r="K44" s="45"/>
    </row>
    <row r="45" spans="2:11" ht="204" x14ac:dyDescent="0.25">
      <c r="B45" s="232" t="str">
        <f>'ANAS 2015'!B10</f>
        <v xml:space="preserve">SIC.04.02.010.2.b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53">
        <f>'BSIC12.a-3C '!E47</f>
        <v>6.48</v>
      </c>
      <c r="F45" s="254">
        <f>'ANAS 2015'!E11</f>
        <v>73.5</v>
      </c>
      <c r="G45" s="253">
        <v>3.8149999999999999</v>
      </c>
      <c r="H45" s="255">
        <f t="shared" si="1"/>
        <v>6.48</v>
      </c>
      <c r="I45" s="256">
        <f t="shared" si="2"/>
        <v>24.7212</v>
      </c>
      <c r="K45" s="45"/>
    </row>
    <row r="46" spans="2:11" ht="178.5" x14ac:dyDescent="0.25">
      <c r="B46" s="224" t="str">
        <f>'ANAS 2015'!B6</f>
        <v xml:space="preserve">SIC.04.02.005.3.b </v>
      </c>
      <c r="C46"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6" s="239" t="str">
        <f>'ANAS 2015'!D6</f>
        <v xml:space="preserve">cad </v>
      </c>
      <c r="E46" s="253">
        <f>'BSIC12.a-3C '!E44</f>
        <v>45</v>
      </c>
      <c r="F46" s="254">
        <f>'ANAS 2015'!E6</f>
        <v>9.1300000000000008</v>
      </c>
      <c r="G46" s="253">
        <f t="shared" si="0"/>
        <v>2.2825000000000002</v>
      </c>
      <c r="H46" s="255">
        <f t="shared" si="1"/>
        <v>45</v>
      </c>
      <c r="I46" s="256">
        <f t="shared" si="2"/>
        <v>102.71250000000001</v>
      </c>
      <c r="K46" s="45"/>
    </row>
    <row r="47" spans="2:11" ht="204" x14ac:dyDescent="0.25">
      <c r="B47" s="224" t="str">
        <f>'ANAS 2015'!B12</f>
        <v xml:space="preserve">SIC.04.02.010.3.b </v>
      </c>
      <c r="C47"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7" s="239" t="str">
        <f>'ANAS 2015'!D12</f>
        <v>mq</v>
      </c>
      <c r="E47" s="253">
        <f>'BSIC12.a-3C '!E45</f>
        <v>18.225000000000001</v>
      </c>
      <c r="F47" s="254">
        <f>'ANAS 2015'!E12</f>
        <v>15.59</v>
      </c>
      <c r="G47" s="253">
        <f t="shared" si="0"/>
        <v>3.8975</v>
      </c>
      <c r="H47" s="255">
        <f t="shared" si="1"/>
        <v>18.225000000000001</v>
      </c>
      <c r="I47" s="256">
        <f t="shared" si="2"/>
        <v>71.031937499999998</v>
      </c>
      <c r="K47" s="45"/>
    </row>
    <row r="48" spans="2:11" ht="204" x14ac:dyDescent="0.25">
      <c r="B48" s="224" t="str">
        <f>'ANAS 2015'!B10</f>
        <v xml:space="preserve">SIC.04.02.010.2.b </v>
      </c>
      <c r="C48"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8" s="239" t="str">
        <f>'ANAS 2015'!D10</f>
        <v>mq</v>
      </c>
      <c r="E48" s="253">
        <f>'BSIC12.a-3C '!E46</f>
        <v>4.0949999999999998</v>
      </c>
      <c r="F48" s="254">
        <f>'ANAS 2015'!E10</f>
        <v>15.26</v>
      </c>
      <c r="G48" s="253">
        <f t="shared" si="0"/>
        <v>3.8149999999999999</v>
      </c>
      <c r="H48" s="255">
        <f t="shared" si="1"/>
        <v>4.0949999999999998</v>
      </c>
      <c r="I48" s="256">
        <f t="shared" si="2"/>
        <v>15.622424999999998</v>
      </c>
      <c r="K48" s="45"/>
    </row>
    <row r="49" spans="2:11" ht="78" thickBot="1" x14ac:dyDescent="0.3">
      <c r="B49" s="111" t="str">
        <f>' CPT 2012 agg.2014'!B3</f>
        <v>S.1.01.1.9.c</v>
      </c>
      <c r="C49"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9" s="239" t="str">
        <f>' CPT 2012 agg.2014'!D3</f>
        <v xml:space="preserve">cad </v>
      </c>
      <c r="E49" s="240">
        <f>'BSIC12.a-3C '!E52</f>
        <v>1</v>
      </c>
      <c r="F49" s="254">
        <f>' CPT 2012 agg.2014'!E3</f>
        <v>2.16</v>
      </c>
      <c r="G49" s="253">
        <f t="shared" si="0"/>
        <v>0.54</v>
      </c>
      <c r="H49" s="255">
        <f t="shared" si="1"/>
        <v>1</v>
      </c>
      <c r="I49" s="256">
        <f t="shared" si="2"/>
        <v>0.54</v>
      </c>
      <c r="K49" s="45"/>
    </row>
    <row r="50" spans="2:11" ht="15.75" thickBot="1" x14ac:dyDescent="0.3">
      <c r="B50" s="97"/>
      <c r="C50" s="56" t="s">
        <v>22</v>
      </c>
      <c r="D50" s="57"/>
      <c r="E50" s="136"/>
      <c r="F50" s="136"/>
      <c r="G50" s="136"/>
      <c r="H50" s="60" t="s">
        <v>15</v>
      </c>
      <c r="I50" s="12">
        <f>SUM(I41:I49)</f>
        <v>317.50056250000006</v>
      </c>
    </row>
    <row r="51" spans="2:11" ht="15.75" thickBot="1" x14ac:dyDescent="0.3">
      <c r="C51" s="87"/>
      <c r="D51" s="88"/>
      <c r="E51" s="147"/>
      <c r="F51" s="147"/>
      <c r="G51" s="147"/>
      <c r="H51" s="148"/>
      <c r="I51" s="148"/>
    </row>
    <row r="52" spans="2:11" ht="15.75" thickBot="1" x14ac:dyDescent="0.3">
      <c r="C52" s="91"/>
      <c r="D52" s="91"/>
      <c r="E52" s="91"/>
      <c r="F52" s="91"/>
      <c r="G52" s="91" t="s">
        <v>23</v>
      </c>
      <c r="H52" s="92" t="s">
        <v>24</v>
      </c>
      <c r="I52" s="12">
        <f>I50+I38+I27</f>
        <v>317.50056250000006</v>
      </c>
    </row>
    <row r="54" spans="2:11" x14ac:dyDescent="0.25">
      <c r="B54" s="150" t="s">
        <v>25</v>
      </c>
      <c r="C54" s="151"/>
      <c r="D54" s="152"/>
      <c r="E54" s="153"/>
      <c r="F54" s="153"/>
      <c r="G54" s="153"/>
      <c r="H54" s="153"/>
      <c r="I54" s="153"/>
      <c r="J54" s="153"/>
      <c r="K54" s="153"/>
    </row>
    <row r="55" spans="2:11" x14ac:dyDescent="0.25">
      <c r="B55" s="154" t="s">
        <v>26</v>
      </c>
      <c r="C55" s="386" t="s">
        <v>159</v>
      </c>
      <c r="D55" s="386"/>
      <c r="E55" s="386"/>
      <c r="F55" s="386"/>
      <c r="G55" s="386"/>
      <c r="H55" s="386"/>
      <c r="I55" s="386"/>
      <c r="J55" s="386"/>
      <c r="K55" s="386"/>
    </row>
    <row r="56" spans="2:11" ht="31.5" customHeight="1" x14ac:dyDescent="0.25">
      <c r="B56" s="154" t="s">
        <v>27</v>
      </c>
      <c r="C56" s="386" t="s">
        <v>161</v>
      </c>
      <c r="D56" s="386"/>
      <c r="E56" s="386"/>
      <c r="F56" s="386"/>
      <c r="G56" s="386"/>
      <c r="H56" s="386"/>
      <c r="I56" s="386"/>
      <c r="J56" s="298"/>
      <c r="K56" s="298"/>
    </row>
  </sheetData>
  <mergeCells count="4">
    <mergeCell ref="B2:B3"/>
    <mergeCell ref="C2:F13"/>
    <mergeCell ref="C55:K55"/>
    <mergeCell ref="C56:I56"/>
  </mergeCells>
  <pageMargins left="0.7" right="0.7" top="0.75" bottom="0.75" header="0.3" footer="0.3"/>
  <pageSetup paperSize="9" scale="54"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5"/>
  <sheetViews>
    <sheetView view="pageBreakPreview" topLeftCell="A22" zoomScale="85" zoomScaleNormal="70" zoomScaleSheetLayoutView="85" workbookViewId="0">
      <selection activeCell="N49" sqref="N49"/>
    </sheetView>
  </sheetViews>
  <sheetFormatPr defaultRowHeight="15" x14ac:dyDescent="0.25"/>
  <cols>
    <col min="1" max="1" width="3.7109375" style="289" customWidth="1"/>
    <col min="2" max="2" width="15.7109375" style="289" customWidth="1"/>
    <col min="3" max="3" width="80.7109375" style="289" customWidth="1"/>
    <col min="4" max="4" width="8.7109375" style="6" customWidth="1"/>
    <col min="5" max="5" width="11" style="112" customWidth="1"/>
    <col min="6" max="6" width="10.7109375" style="112" customWidth="1"/>
    <col min="7" max="7" width="12.42578125" style="112" customWidth="1"/>
    <col min="8" max="8" width="10.7109375" style="112" customWidth="1"/>
    <col min="9" max="9" width="3.7109375" style="289" customWidth="1"/>
    <col min="10" max="10" width="9.42578125" style="289" bestFit="1" customWidth="1"/>
    <col min="11" max="257" width="9.140625" style="289"/>
    <col min="258" max="258" width="13.7109375" style="289" customWidth="1"/>
    <col min="259" max="259" width="42.7109375" style="289" bestFit="1" customWidth="1"/>
    <col min="260" max="261" width="8.7109375" style="289" customWidth="1"/>
    <col min="262" max="264" width="10.7109375" style="289" customWidth="1"/>
    <col min="265" max="265" width="3.7109375" style="289" customWidth="1"/>
    <col min="266" max="266" width="9.42578125" style="289" bestFit="1" customWidth="1"/>
    <col min="267" max="513" width="9.140625" style="289"/>
    <col min="514" max="514" width="13.7109375" style="289" customWidth="1"/>
    <col min="515" max="515" width="42.7109375" style="289" bestFit="1" customWidth="1"/>
    <col min="516" max="517" width="8.7109375" style="289" customWidth="1"/>
    <col min="518" max="520" width="10.7109375" style="289" customWidth="1"/>
    <col min="521" max="521" width="3.7109375" style="289" customWidth="1"/>
    <col min="522" max="522" width="9.42578125" style="289" bestFit="1" customWidth="1"/>
    <col min="523" max="769" width="9.140625" style="289"/>
    <col min="770" max="770" width="13.7109375" style="289" customWidth="1"/>
    <col min="771" max="771" width="42.7109375" style="289" bestFit="1" customWidth="1"/>
    <col min="772" max="773" width="8.7109375" style="289" customWidth="1"/>
    <col min="774" max="776" width="10.7109375" style="289" customWidth="1"/>
    <col min="777" max="777" width="3.7109375" style="289" customWidth="1"/>
    <col min="778" max="778" width="9.42578125" style="289" bestFit="1" customWidth="1"/>
    <col min="779" max="1025" width="9.140625" style="289"/>
    <col min="1026" max="1026" width="13.7109375" style="289" customWidth="1"/>
    <col min="1027" max="1027" width="42.7109375" style="289" bestFit="1" customWidth="1"/>
    <col min="1028" max="1029" width="8.7109375" style="289" customWidth="1"/>
    <col min="1030" max="1032" width="10.7109375" style="289" customWidth="1"/>
    <col min="1033" max="1033" width="3.7109375" style="289" customWidth="1"/>
    <col min="1034" max="1034" width="9.42578125" style="289" bestFit="1" customWidth="1"/>
    <col min="1035" max="1281" width="9.140625" style="289"/>
    <col min="1282" max="1282" width="13.7109375" style="289" customWidth="1"/>
    <col min="1283" max="1283" width="42.7109375" style="289" bestFit="1" customWidth="1"/>
    <col min="1284" max="1285" width="8.7109375" style="289" customWidth="1"/>
    <col min="1286" max="1288" width="10.7109375" style="289" customWidth="1"/>
    <col min="1289" max="1289" width="3.7109375" style="289" customWidth="1"/>
    <col min="1290" max="1290" width="9.42578125" style="289" bestFit="1" customWidth="1"/>
    <col min="1291" max="1537" width="9.140625" style="289"/>
    <col min="1538" max="1538" width="13.7109375" style="289" customWidth="1"/>
    <col min="1539" max="1539" width="42.7109375" style="289" bestFit="1" customWidth="1"/>
    <col min="1540" max="1541" width="8.7109375" style="289" customWidth="1"/>
    <col min="1542" max="1544" width="10.7109375" style="289" customWidth="1"/>
    <col min="1545" max="1545" width="3.7109375" style="289" customWidth="1"/>
    <col min="1546" max="1546" width="9.42578125" style="289" bestFit="1" customWidth="1"/>
    <col min="1547" max="1793" width="9.140625" style="289"/>
    <col min="1794" max="1794" width="13.7109375" style="289" customWidth="1"/>
    <col min="1795" max="1795" width="42.7109375" style="289" bestFit="1" customWidth="1"/>
    <col min="1796" max="1797" width="8.7109375" style="289" customWidth="1"/>
    <col min="1798" max="1800" width="10.7109375" style="289" customWidth="1"/>
    <col min="1801" max="1801" width="3.7109375" style="289" customWidth="1"/>
    <col min="1802" max="1802" width="9.42578125" style="289" bestFit="1" customWidth="1"/>
    <col min="1803" max="2049" width="9.140625" style="289"/>
    <col min="2050" max="2050" width="13.7109375" style="289" customWidth="1"/>
    <col min="2051" max="2051" width="42.7109375" style="289" bestFit="1" customWidth="1"/>
    <col min="2052" max="2053" width="8.7109375" style="289" customWidth="1"/>
    <col min="2054" max="2056" width="10.7109375" style="289" customWidth="1"/>
    <col min="2057" max="2057" width="3.7109375" style="289" customWidth="1"/>
    <col min="2058" max="2058" width="9.42578125" style="289" bestFit="1" customWidth="1"/>
    <col min="2059" max="2305" width="9.140625" style="289"/>
    <col min="2306" max="2306" width="13.7109375" style="289" customWidth="1"/>
    <col min="2307" max="2307" width="42.7109375" style="289" bestFit="1" customWidth="1"/>
    <col min="2308" max="2309" width="8.7109375" style="289" customWidth="1"/>
    <col min="2310" max="2312" width="10.7109375" style="289" customWidth="1"/>
    <col min="2313" max="2313" width="3.7109375" style="289" customWidth="1"/>
    <col min="2314" max="2314" width="9.42578125" style="289" bestFit="1" customWidth="1"/>
    <col min="2315" max="2561" width="9.140625" style="289"/>
    <col min="2562" max="2562" width="13.7109375" style="289" customWidth="1"/>
    <col min="2563" max="2563" width="42.7109375" style="289" bestFit="1" customWidth="1"/>
    <col min="2564" max="2565" width="8.7109375" style="289" customWidth="1"/>
    <col min="2566" max="2568" width="10.7109375" style="289" customWidth="1"/>
    <col min="2569" max="2569" width="3.7109375" style="289" customWidth="1"/>
    <col min="2570" max="2570" width="9.42578125" style="289" bestFit="1" customWidth="1"/>
    <col min="2571" max="2817" width="9.140625" style="289"/>
    <col min="2818" max="2818" width="13.7109375" style="289" customWidth="1"/>
    <col min="2819" max="2819" width="42.7109375" style="289" bestFit="1" customWidth="1"/>
    <col min="2820" max="2821" width="8.7109375" style="289" customWidth="1"/>
    <col min="2822" max="2824" width="10.7109375" style="289" customWidth="1"/>
    <col min="2825" max="2825" width="3.7109375" style="289" customWidth="1"/>
    <col min="2826" max="2826" width="9.42578125" style="289" bestFit="1" customWidth="1"/>
    <col min="2827" max="3073" width="9.140625" style="289"/>
    <col min="3074" max="3074" width="13.7109375" style="289" customWidth="1"/>
    <col min="3075" max="3075" width="42.7109375" style="289" bestFit="1" customWidth="1"/>
    <col min="3076" max="3077" width="8.7109375" style="289" customWidth="1"/>
    <col min="3078" max="3080" width="10.7109375" style="289" customWidth="1"/>
    <col min="3081" max="3081" width="3.7109375" style="289" customWidth="1"/>
    <col min="3082" max="3082" width="9.42578125" style="289" bestFit="1" customWidth="1"/>
    <col min="3083" max="3329" width="9.140625" style="289"/>
    <col min="3330" max="3330" width="13.7109375" style="289" customWidth="1"/>
    <col min="3331" max="3331" width="42.7109375" style="289" bestFit="1" customWidth="1"/>
    <col min="3332" max="3333" width="8.7109375" style="289" customWidth="1"/>
    <col min="3334" max="3336" width="10.7109375" style="289" customWidth="1"/>
    <col min="3337" max="3337" width="3.7109375" style="289" customWidth="1"/>
    <col min="3338" max="3338" width="9.42578125" style="289" bestFit="1" customWidth="1"/>
    <col min="3339" max="3585" width="9.140625" style="289"/>
    <col min="3586" max="3586" width="13.7109375" style="289" customWidth="1"/>
    <col min="3587" max="3587" width="42.7109375" style="289" bestFit="1" customWidth="1"/>
    <col min="3588" max="3589" width="8.7109375" style="289" customWidth="1"/>
    <col min="3590" max="3592" width="10.7109375" style="289" customWidth="1"/>
    <col min="3593" max="3593" width="3.7109375" style="289" customWidth="1"/>
    <col min="3594" max="3594" width="9.42578125" style="289" bestFit="1" customWidth="1"/>
    <col min="3595" max="3841" width="9.140625" style="289"/>
    <col min="3842" max="3842" width="13.7109375" style="289" customWidth="1"/>
    <col min="3843" max="3843" width="42.7109375" style="289" bestFit="1" customWidth="1"/>
    <col min="3844" max="3845" width="8.7109375" style="289" customWidth="1"/>
    <col min="3846" max="3848" width="10.7109375" style="289" customWidth="1"/>
    <col min="3849" max="3849" width="3.7109375" style="289" customWidth="1"/>
    <col min="3850" max="3850" width="9.42578125" style="289" bestFit="1" customWidth="1"/>
    <col min="3851" max="4097" width="9.140625" style="289"/>
    <col min="4098" max="4098" width="13.7109375" style="289" customWidth="1"/>
    <col min="4099" max="4099" width="42.7109375" style="289" bestFit="1" customWidth="1"/>
    <col min="4100" max="4101" width="8.7109375" style="289" customWidth="1"/>
    <col min="4102" max="4104" width="10.7109375" style="289" customWidth="1"/>
    <col min="4105" max="4105" width="3.7109375" style="289" customWidth="1"/>
    <col min="4106" max="4106" width="9.42578125" style="289" bestFit="1" customWidth="1"/>
    <col min="4107" max="4353" width="9.140625" style="289"/>
    <col min="4354" max="4354" width="13.7109375" style="289" customWidth="1"/>
    <col min="4355" max="4355" width="42.7109375" style="289" bestFit="1" customWidth="1"/>
    <col min="4356" max="4357" width="8.7109375" style="289" customWidth="1"/>
    <col min="4358" max="4360" width="10.7109375" style="289" customWidth="1"/>
    <col min="4361" max="4361" width="3.7109375" style="289" customWidth="1"/>
    <col min="4362" max="4362" width="9.42578125" style="289" bestFit="1" customWidth="1"/>
    <col min="4363" max="4609" width="9.140625" style="289"/>
    <col min="4610" max="4610" width="13.7109375" style="289" customWidth="1"/>
    <col min="4611" max="4611" width="42.7109375" style="289" bestFit="1" customWidth="1"/>
    <col min="4612" max="4613" width="8.7109375" style="289" customWidth="1"/>
    <col min="4614" max="4616" width="10.7109375" style="289" customWidth="1"/>
    <col min="4617" max="4617" width="3.7109375" style="289" customWidth="1"/>
    <col min="4618" max="4618" width="9.42578125" style="289" bestFit="1" customWidth="1"/>
    <col min="4619" max="4865" width="9.140625" style="289"/>
    <col min="4866" max="4866" width="13.7109375" style="289" customWidth="1"/>
    <col min="4867" max="4867" width="42.7109375" style="289" bestFit="1" customWidth="1"/>
    <col min="4868" max="4869" width="8.7109375" style="289" customWidth="1"/>
    <col min="4870" max="4872" width="10.7109375" style="289" customWidth="1"/>
    <col min="4873" max="4873" width="3.7109375" style="289" customWidth="1"/>
    <col min="4874" max="4874" width="9.42578125" style="289" bestFit="1" customWidth="1"/>
    <col min="4875" max="5121" width="9.140625" style="289"/>
    <col min="5122" max="5122" width="13.7109375" style="289" customWidth="1"/>
    <col min="5123" max="5123" width="42.7109375" style="289" bestFit="1" customWidth="1"/>
    <col min="5124" max="5125" width="8.7109375" style="289" customWidth="1"/>
    <col min="5126" max="5128" width="10.7109375" style="289" customWidth="1"/>
    <col min="5129" max="5129" width="3.7109375" style="289" customWidth="1"/>
    <col min="5130" max="5130" width="9.42578125" style="289" bestFit="1" customWidth="1"/>
    <col min="5131" max="5377" width="9.140625" style="289"/>
    <col min="5378" max="5378" width="13.7109375" style="289" customWidth="1"/>
    <col min="5379" max="5379" width="42.7109375" style="289" bestFit="1" customWidth="1"/>
    <col min="5380" max="5381" width="8.7109375" style="289" customWidth="1"/>
    <col min="5382" max="5384" width="10.7109375" style="289" customWidth="1"/>
    <col min="5385" max="5385" width="3.7109375" style="289" customWidth="1"/>
    <col min="5386" max="5386" width="9.42578125" style="289" bestFit="1" customWidth="1"/>
    <col min="5387" max="5633" width="9.140625" style="289"/>
    <col min="5634" max="5634" width="13.7109375" style="289" customWidth="1"/>
    <col min="5635" max="5635" width="42.7109375" style="289" bestFit="1" customWidth="1"/>
    <col min="5636" max="5637" width="8.7109375" style="289" customWidth="1"/>
    <col min="5638" max="5640" width="10.7109375" style="289" customWidth="1"/>
    <col min="5641" max="5641" width="3.7109375" style="289" customWidth="1"/>
    <col min="5642" max="5642" width="9.42578125" style="289" bestFit="1" customWidth="1"/>
    <col min="5643" max="5889" width="9.140625" style="289"/>
    <col min="5890" max="5890" width="13.7109375" style="289" customWidth="1"/>
    <col min="5891" max="5891" width="42.7109375" style="289" bestFit="1" customWidth="1"/>
    <col min="5892" max="5893" width="8.7109375" style="289" customWidth="1"/>
    <col min="5894" max="5896" width="10.7109375" style="289" customWidth="1"/>
    <col min="5897" max="5897" width="3.7109375" style="289" customWidth="1"/>
    <col min="5898" max="5898" width="9.42578125" style="289" bestFit="1" customWidth="1"/>
    <col min="5899" max="6145" width="9.140625" style="289"/>
    <col min="6146" max="6146" width="13.7109375" style="289" customWidth="1"/>
    <col min="6147" max="6147" width="42.7109375" style="289" bestFit="1" customWidth="1"/>
    <col min="6148" max="6149" width="8.7109375" style="289" customWidth="1"/>
    <col min="6150" max="6152" width="10.7109375" style="289" customWidth="1"/>
    <col min="6153" max="6153" width="3.7109375" style="289" customWidth="1"/>
    <col min="6154" max="6154" width="9.42578125" style="289" bestFit="1" customWidth="1"/>
    <col min="6155" max="6401" width="9.140625" style="289"/>
    <col min="6402" max="6402" width="13.7109375" style="289" customWidth="1"/>
    <col min="6403" max="6403" width="42.7109375" style="289" bestFit="1" customWidth="1"/>
    <col min="6404" max="6405" width="8.7109375" style="289" customWidth="1"/>
    <col min="6406" max="6408" width="10.7109375" style="289" customWidth="1"/>
    <col min="6409" max="6409" width="3.7109375" style="289" customWidth="1"/>
    <col min="6410" max="6410" width="9.42578125" style="289" bestFit="1" customWidth="1"/>
    <col min="6411" max="6657" width="9.140625" style="289"/>
    <col min="6658" max="6658" width="13.7109375" style="289" customWidth="1"/>
    <col min="6659" max="6659" width="42.7109375" style="289" bestFit="1" customWidth="1"/>
    <col min="6660" max="6661" width="8.7109375" style="289" customWidth="1"/>
    <col min="6662" max="6664" width="10.7109375" style="289" customWidth="1"/>
    <col min="6665" max="6665" width="3.7109375" style="289" customWidth="1"/>
    <col min="6666" max="6666" width="9.42578125" style="289" bestFit="1" customWidth="1"/>
    <col min="6667" max="6913" width="9.140625" style="289"/>
    <col min="6914" max="6914" width="13.7109375" style="289" customWidth="1"/>
    <col min="6915" max="6915" width="42.7109375" style="289" bestFit="1" customWidth="1"/>
    <col min="6916" max="6917" width="8.7109375" style="289" customWidth="1"/>
    <col min="6918" max="6920" width="10.7109375" style="289" customWidth="1"/>
    <col min="6921" max="6921" width="3.7109375" style="289" customWidth="1"/>
    <col min="6922" max="6922" width="9.42578125" style="289" bestFit="1" customWidth="1"/>
    <col min="6923" max="7169" width="9.140625" style="289"/>
    <col min="7170" max="7170" width="13.7109375" style="289" customWidth="1"/>
    <col min="7171" max="7171" width="42.7109375" style="289" bestFit="1" customWidth="1"/>
    <col min="7172" max="7173" width="8.7109375" style="289" customWidth="1"/>
    <col min="7174" max="7176" width="10.7109375" style="289" customWidth="1"/>
    <col min="7177" max="7177" width="3.7109375" style="289" customWidth="1"/>
    <col min="7178" max="7178" width="9.42578125" style="289" bestFit="1" customWidth="1"/>
    <col min="7179" max="7425" width="9.140625" style="289"/>
    <col min="7426" max="7426" width="13.7109375" style="289" customWidth="1"/>
    <col min="7427" max="7427" width="42.7109375" style="289" bestFit="1" customWidth="1"/>
    <col min="7428" max="7429" width="8.7109375" style="289" customWidth="1"/>
    <col min="7430" max="7432" width="10.7109375" style="289" customWidth="1"/>
    <col min="7433" max="7433" width="3.7109375" style="289" customWidth="1"/>
    <col min="7434" max="7434" width="9.42578125" style="289" bestFit="1" customWidth="1"/>
    <col min="7435" max="7681" width="9.140625" style="289"/>
    <col min="7682" max="7682" width="13.7109375" style="289" customWidth="1"/>
    <col min="7683" max="7683" width="42.7109375" style="289" bestFit="1" customWidth="1"/>
    <col min="7684" max="7685" width="8.7109375" style="289" customWidth="1"/>
    <col min="7686" max="7688" width="10.7109375" style="289" customWidth="1"/>
    <col min="7689" max="7689" width="3.7109375" style="289" customWidth="1"/>
    <col min="7690" max="7690" width="9.42578125" style="289" bestFit="1" customWidth="1"/>
    <col min="7691" max="7937" width="9.140625" style="289"/>
    <col min="7938" max="7938" width="13.7109375" style="289" customWidth="1"/>
    <col min="7939" max="7939" width="42.7109375" style="289" bestFit="1" customWidth="1"/>
    <col min="7940" max="7941" width="8.7109375" style="289" customWidth="1"/>
    <col min="7942" max="7944" width="10.7109375" style="289" customWidth="1"/>
    <col min="7945" max="7945" width="3.7109375" style="289" customWidth="1"/>
    <col min="7946" max="7946" width="9.42578125" style="289" bestFit="1" customWidth="1"/>
    <col min="7947" max="8193" width="9.140625" style="289"/>
    <col min="8194" max="8194" width="13.7109375" style="289" customWidth="1"/>
    <col min="8195" max="8195" width="42.7109375" style="289" bestFit="1" customWidth="1"/>
    <col min="8196" max="8197" width="8.7109375" style="289" customWidth="1"/>
    <col min="8198" max="8200" width="10.7109375" style="289" customWidth="1"/>
    <col min="8201" max="8201" width="3.7109375" style="289" customWidth="1"/>
    <col min="8202" max="8202" width="9.42578125" style="289" bestFit="1" customWidth="1"/>
    <col min="8203" max="8449" width="9.140625" style="289"/>
    <col min="8450" max="8450" width="13.7109375" style="289" customWidth="1"/>
    <col min="8451" max="8451" width="42.7109375" style="289" bestFit="1" customWidth="1"/>
    <col min="8452" max="8453" width="8.7109375" style="289" customWidth="1"/>
    <col min="8454" max="8456" width="10.7109375" style="289" customWidth="1"/>
    <col min="8457" max="8457" width="3.7109375" style="289" customWidth="1"/>
    <col min="8458" max="8458" width="9.42578125" style="289" bestFit="1" customWidth="1"/>
    <col min="8459" max="8705" width="9.140625" style="289"/>
    <col min="8706" max="8706" width="13.7109375" style="289" customWidth="1"/>
    <col min="8707" max="8707" width="42.7109375" style="289" bestFit="1" customWidth="1"/>
    <col min="8708" max="8709" width="8.7109375" style="289" customWidth="1"/>
    <col min="8710" max="8712" width="10.7109375" style="289" customWidth="1"/>
    <col min="8713" max="8713" width="3.7109375" style="289" customWidth="1"/>
    <col min="8714" max="8714" width="9.42578125" style="289" bestFit="1" customWidth="1"/>
    <col min="8715" max="8961" width="9.140625" style="289"/>
    <col min="8962" max="8962" width="13.7109375" style="289" customWidth="1"/>
    <col min="8963" max="8963" width="42.7109375" style="289" bestFit="1" customWidth="1"/>
    <col min="8964" max="8965" width="8.7109375" style="289" customWidth="1"/>
    <col min="8966" max="8968" width="10.7109375" style="289" customWidth="1"/>
    <col min="8969" max="8969" width="3.7109375" style="289" customWidth="1"/>
    <col min="8970" max="8970" width="9.42578125" style="289" bestFit="1" customWidth="1"/>
    <col min="8971" max="9217" width="9.140625" style="289"/>
    <col min="9218" max="9218" width="13.7109375" style="289" customWidth="1"/>
    <col min="9219" max="9219" width="42.7109375" style="289" bestFit="1" customWidth="1"/>
    <col min="9220" max="9221" width="8.7109375" style="289" customWidth="1"/>
    <col min="9222" max="9224" width="10.7109375" style="289" customWidth="1"/>
    <col min="9225" max="9225" width="3.7109375" style="289" customWidth="1"/>
    <col min="9226" max="9226" width="9.42578125" style="289" bestFit="1" customWidth="1"/>
    <col min="9227" max="9473" width="9.140625" style="289"/>
    <col min="9474" max="9474" width="13.7109375" style="289" customWidth="1"/>
    <col min="9475" max="9475" width="42.7109375" style="289" bestFit="1" customWidth="1"/>
    <col min="9476" max="9477" width="8.7109375" style="289" customWidth="1"/>
    <col min="9478" max="9480" width="10.7109375" style="289" customWidth="1"/>
    <col min="9481" max="9481" width="3.7109375" style="289" customWidth="1"/>
    <col min="9482" max="9482" width="9.42578125" style="289" bestFit="1" customWidth="1"/>
    <col min="9483" max="9729" width="9.140625" style="289"/>
    <col min="9730" max="9730" width="13.7109375" style="289" customWidth="1"/>
    <col min="9731" max="9731" width="42.7109375" style="289" bestFit="1" customWidth="1"/>
    <col min="9732" max="9733" width="8.7109375" style="289" customWidth="1"/>
    <col min="9734" max="9736" width="10.7109375" style="289" customWidth="1"/>
    <col min="9737" max="9737" width="3.7109375" style="289" customWidth="1"/>
    <col min="9738" max="9738" width="9.42578125" style="289" bestFit="1" customWidth="1"/>
    <col min="9739" max="9985" width="9.140625" style="289"/>
    <col min="9986" max="9986" width="13.7109375" style="289" customWidth="1"/>
    <col min="9987" max="9987" width="42.7109375" style="289" bestFit="1" customWidth="1"/>
    <col min="9988" max="9989" width="8.7109375" style="289" customWidth="1"/>
    <col min="9990" max="9992" width="10.7109375" style="289" customWidth="1"/>
    <col min="9993" max="9993" width="3.7109375" style="289" customWidth="1"/>
    <col min="9994" max="9994" width="9.42578125" style="289" bestFit="1" customWidth="1"/>
    <col min="9995" max="10241" width="9.140625" style="289"/>
    <col min="10242" max="10242" width="13.7109375" style="289" customWidth="1"/>
    <col min="10243" max="10243" width="42.7109375" style="289" bestFit="1" customWidth="1"/>
    <col min="10244" max="10245" width="8.7109375" style="289" customWidth="1"/>
    <col min="10246" max="10248" width="10.7109375" style="289" customWidth="1"/>
    <col min="10249" max="10249" width="3.7109375" style="289" customWidth="1"/>
    <col min="10250" max="10250" width="9.42578125" style="289" bestFit="1" customWidth="1"/>
    <col min="10251" max="10497" width="9.140625" style="289"/>
    <col min="10498" max="10498" width="13.7109375" style="289" customWidth="1"/>
    <col min="10499" max="10499" width="42.7109375" style="289" bestFit="1" customWidth="1"/>
    <col min="10500" max="10501" width="8.7109375" style="289" customWidth="1"/>
    <col min="10502" max="10504" width="10.7109375" style="289" customWidth="1"/>
    <col min="10505" max="10505" width="3.7109375" style="289" customWidth="1"/>
    <col min="10506" max="10506" width="9.42578125" style="289" bestFit="1" customWidth="1"/>
    <col min="10507" max="10753" width="9.140625" style="289"/>
    <col min="10754" max="10754" width="13.7109375" style="289" customWidth="1"/>
    <col min="10755" max="10755" width="42.7109375" style="289" bestFit="1" customWidth="1"/>
    <col min="10756" max="10757" width="8.7109375" style="289" customWidth="1"/>
    <col min="10758" max="10760" width="10.7109375" style="289" customWidth="1"/>
    <col min="10761" max="10761" width="3.7109375" style="289" customWidth="1"/>
    <col min="10762" max="10762" width="9.42578125" style="289" bestFit="1" customWidth="1"/>
    <col min="10763" max="11009" width="9.140625" style="289"/>
    <col min="11010" max="11010" width="13.7109375" style="289" customWidth="1"/>
    <col min="11011" max="11011" width="42.7109375" style="289" bestFit="1" customWidth="1"/>
    <col min="11012" max="11013" width="8.7109375" style="289" customWidth="1"/>
    <col min="11014" max="11016" width="10.7109375" style="289" customWidth="1"/>
    <col min="11017" max="11017" width="3.7109375" style="289" customWidth="1"/>
    <col min="11018" max="11018" width="9.42578125" style="289" bestFit="1" customWidth="1"/>
    <col min="11019" max="11265" width="9.140625" style="289"/>
    <col min="11266" max="11266" width="13.7109375" style="289" customWidth="1"/>
    <col min="11267" max="11267" width="42.7109375" style="289" bestFit="1" customWidth="1"/>
    <col min="11268" max="11269" width="8.7109375" style="289" customWidth="1"/>
    <col min="11270" max="11272" width="10.7109375" style="289" customWidth="1"/>
    <col min="11273" max="11273" width="3.7109375" style="289" customWidth="1"/>
    <col min="11274" max="11274" width="9.42578125" style="289" bestFit="1" customWidth="1"/>
    <col min="11275" max="11521" width="9.140625" style="289"/>
    <col min="11522" max="11522" width="13.7109375" style="289" customWidth="1"/>
    <col min="11523" max="11523" width="42.7109375" style="289" bestFit="1" customWidth="1"/>
    <col min="11524" max="11525" width="8.7109375" style="289" customWidth="1"/>
    <col min="11526" max="11528" width="10.7109375" style="289" customWidth="1"/>
    <col min="11529" max="11529" width="3.7109375" style="289" customWidth="1"/>
    <col min="11530" max="11530" width="9.42578125" style="289" bestFit="1" customWidth="1"/>
    <col min="11531" max="11777" width="9.140625" style="289"/>
    <col min="11778" max="11778" width="13.7109375" style="289" customWidth="1"/>
    <col min="11779" max="11779" width="42.7109375" style="289" bestFit="1" customWidth="1"/>
    <col min="11780" max="11781" width="8.7109375" style="289" customWidth="1"/>
    <col min="11782" max="11784" width="10.7109375" style="289" customWidth="1"/>
    <col min="11785" max="11785" width="3.7109375" style="289" customWidth="1"/>
    <col min="11786" max="11786" width="9.42578125" style="289" bestFit="1" customWidth="1"/>
    <col min="11787" max="12033" width="9.140625" style="289"/>
    <col min="12034" max="12034" width="13.7109375" style="289" customWidth="1"/>
    <col min="12035" max="12035" width="42.7109375" style="289" bestFit="1" customWidth="1"/>
    <col min="12036" max="12037" width="8.7109375" style="289" customWidth="1"/>
    <col min="12038" max="12040" width="10.7109375" style="289" customWidth="1"/>
    <col min="12041" max="12041" width="3.7109375" style="289" customWidth="1"/>
    <col min="12042" max="12042" width="9.42578125" style="289" bestFit="1" customWidth="1"/>
    <col min="12043" max="12289" width="9.140625" style="289"/>
    <col min="12290" max="12290" width="13.7109375" style="289" customWidth="1"/>
    <col min="12291" max="12291" width="42.7109375" style="289" bestFit="1" customWidth="1"/>
    <col min="12292" max="12293" width="8.7109375" style="289" customWidth="1"/>
    <col min="12294" max="12296" width="10.7109375" style="289" customWidth="1"/>
    <col min="12297" max="12297" width="3.7109375" style="289" customWidth="1"/>
    <col min="12298" max="12298" width="9.42578125" style="289" bestFit="1" customWidth="1"/>
    <col min="12299" max="12545" width="9.140625" style="289"/>
    <col min="12546" max="12546" width="13.7109375" style="289" customWidth="1"/>
    <col min="12547" max="12547" width="42.7109375" style="289" bestFit="1" customWidth="1"/>
    <col min="12548" max="12549" width="8.7109375" style="289" customWidth="1"/>
    <col min="12550" max="12552" width="10.7109375" style="289" customWidth="1"/>
    <col min="12553" max="12553" width="3.7109375" style="289" customWidth="1"/>
    <col min="12554" max="12554" width="9.42578125" style="289" bestFit="1" customWidth="1"/>
    <col min="12555" max="12801" width="9.140625" style="289"/>
    <col min="12802" max="12802" width="13.7109375" style="289" customWidth="1"/>
    <col min="12803" max="12803" width="42.7109375" style="289" bestFit="1" customWidth="1"/>
    <col min="12804" max="12805" width="8.7109375" style="289" customWidth="1"/>
    <col min="12806" max="12808" width="10.7109375" style="289" customWidth="1"/>
    <col min="12809" max="12809" width="3.7109375" style="289" customWidth="1"/>
    <col min="12810" max="12810" width="9.42578125" style="289" bestFit="1" customWidth="1"/>
    <col min="12811" max="13057" width="9.140625" style="289"/>
    <col min="13058" max="13058" width="13.7109375" style="289" customWidth="1"/>
    <col min="13059" max="13059" width="42.7109375" style="289" bestFit="1" customWidth="1"/>
    <col min="13060" max="13061" width="8.7109375" style="289" customWidth="1"/>
    <col min="13062" max="13064" width="10.7109375" style="289" customWidth="1"/>
    <col min="13065" max="13065" width="3.7109375" style="289" customWidth="1"/>
    <col min="13066" max="13066" width="9.42578125" style="289" bestFit="1" customWidth="1"/>
    <col min="13067" max="13313" width="9.140625" style="289"/>
    <col min="13314" max="13314" width="13.7109375" style="289" customWidth="1"/>
    <col min="13315" max="13315" width="42.7109375" style="289" bestFit="1" customWidth="1"/>
    <col min="13316" max="13317" width="8.7109375" style="289" customWidth="1"/>
    <col min="13318" max="13320" width="10.7109375" style="289" customWidth="1"/>
    <col min="13321" max="13321" width="3.7109375" style="289" customWidth="1"/>
    <col min="13322" max="13322" width="9.42578125" style="289" bestFit="1" customWidth="1"/>
    <col min="13323" max="13569" width="9.140625" style="289"/>
    <col min="13570" max="13570" width="13.7109375" style="289" customWidth="1"/>
    <col min="13571" max="13571" width="42.7109375" style="289" bestFit="1" customWidth="1"/>
    <col min="13572" max="13573" width="8.7109375" style="289" customWidth="1"/>
    <col min="13574" max="13576" width="10.7109375" style="289" customWidth="1"/>
    <col min="13577" max="13577" width="3.7109375" style="289" customWidth="1"/>
    <col min="13578" max="13578" width="9.42578125" style="289" bestFit="1" customWidth="1"/>
    <col min="13579" max="13825" width="9.140625" style="289"/>
    <col min="13826" max="13826" width="13.7109375" style="289" customWidth="1"/>
    <col min="13827" max="13827" width="42.7109375" style="289" bestFit="1" customWidth="1"/>
    <col min="13828" max="13829" width="8.7109375" style="289" customWidth="1"/>
    <col min="13830" max="13832" width="10.7109375" style="289" customWidth="1"/>
    <col min="13833" max="13833" width="3.7109375" style="289" customWidth="1"/>
    <col min="13834" max="13834" width="9.42578125" style="289" bestFit="1" customWidth="1"/>
    <col min="13835" max="14081" width="9.140625" style="289"/>
    <col min="14082" max="14082" width="13.7109375" style="289" customWidth="1"/>
    <col min="14083" max="14083" width="42.7109375" style="289" bestFit="1" customWidth="1"/>
    <col min="14084" max="14085" width="8.7109375" style="289" customWidth="1"/>
    <col min="14086" max="14088" width="10.7109375" style="289" customWidth="1"/>
    <col min="14089" max="14089" width="3.7109375" style="289" customWidth="1"/>
    <col min="14090" max="14090" width="9.42578125" style="289" bestFit="1" customWidth="1"/>
    <col min="14091" max="14337" width="9.140625" style="289"/>
    <col min="14338" max="14338" width="13.7109375" style="289" customWidth="1"/>
    <col min="14339" max="14339" width="42.7109375" style="289" bestFit="1" customWidth="1"/>
    <col min="14340" max="14341" width="8.7109375" style="289" customWidth="1"/>
    <col min="14342" max="14344" width="10.7109375" style="289" customWidth="1"/>
    <col min="14345" max="14345" width="3.7109375" style="289" customWidth="1"/>
    <col min="14346" max="14346" width="9.42578125" style="289" bestFit="1" customWidth="1"/>
    <col min="14347" max="14593" width="9.140625" style="289"/>
    <col min="14594" max="14594" width="13.7109375" style="289" customWidth="1"/>
    <col min="14595" max="14595" width="42.7109375" style="289" bestFit="1" customWidth="1"/>
    <col min="14596" max="14597" width="8.7109375" style="289" customWidth="1"/>
    <col min="14598" max="14600" width="10.7109375" style="289" customWidth="1"/>
    <col min="14601" max="14601" width="3.7109375" style="289" customWidth="1"/>
    <col min="14602" max="14602" width="9.42578125" style="289" bestFit="1" customWidth="1"/>
    <col min="14603" max="14849" width="9.140625" style="289"/>
    <col min="14850" max="14850" width="13.7109375" style="289" customWidth="1"/>
    <col min="14851" max="14851" width="42.7109375" style="289" bestFit="1" customWidth="1"/>
    <col min="14852" max="14853" width="8.7109375" style="289" customWidth="1"/>
    <col min="14854" max="14856" width="10.7109375" style="289" customWidth="1"/>
    <col min="14857" max="14857" width="3.7109375" style="289" customWidth="1"/>
    <col min="14858" max="14858" width="9.42578125" style="289" bestFit="1" customWidth="1"/>
    <col min="14859" max="15105" width="9.140625" style="289"/>
    <col min="15106" max="15106" width="13.7109375" style="289" customWidth="1"/>
    <col min="15107" max="15107" width="42.7109375" style="289" bestFit="1" customWidth="1"/>
    <col min="15108" max="15109" width="8.7109375" style="289" customWidth="1"/>
    <col min="15110" max="15112" width="10.7109375" style="289" customWidth="1"/>
    <col min="15113" max="15113" width="3.7109375" style="289" customWidth="1"/>
    <col min="15114" max="15114" width="9.42578125" style="289" bestFit="1" customWidth="1"/>
    <col min="15115" max="15361" width="9.140625" style="289"/>
    <col min="15362" max="15362" width="13.7109375" style="289" customWidth="1"/>
    <col min="15363" max="15363" width="42.7109375" style="289" bestFit="1" customWidth="1"/>
    <col min="15364" max="15365" width="8.7109375" style="289" customWidth="1"/>
    <col min="15366" max="15368" width="10.7109375" style="289" customWidth="1"/>
    <col min="15369" max="15369" width="3.7109375" style="289" customWidth="1"/>
    <col min="15370" max="15370" width="9.42578125" style="289" bestFit="1" customWidth="1"/>
    <col min="15371" max="15617" width="9.140625" style="289"/>
    <col min="15618" max="15618" width="13.7109375" style="289" customWidth="1"/>
    <col min="15619" max="15619" width="42.7109375" style="289" bestFit="1" customWidth="1"/>
    <col min="15620" max="15621" width="8.7109375" style="289" customWidth="1"/>
    <col min="15622" max="15624" width="10.7109375" style="289" customWidth="1"/>
    <col min="15625" max="15625" width="3.7109375" style="289" customWidth="1"/>
    <col min="15626" max="15626" width="9.42578125" style="289" bestFit="1" customWidth="1"/>
    <col min="15627" max="15873" width="9.140625" style="289"/>
    <col min="15874" max="15874" width="13.7109375" style="289" customWidth="1"/>
    <col min="15875" max="15875" width="42.7109375" style="289" bestFit="1" customWidth="1"/>
    <col min="15876" max="15877" width="8.7109375" style="289" customWidth="1"/>
    <col min="15878" max="15880" width="10.7109375" style="289" customWidth="1"/>
    <col min="15881" max="15881" width="3.7109375" style="289" customWidth="1"/>
    <col min="15882" max="15882" width="9.42578125" style="289" bestFit="1" customWidth="1"/>
    <col min="15883" max="16129" width="9.140625" style="289"/>
    <col min="16130" max="16130" width="13.7109375" style="289" customWidth="1"/>
    <col min="16131" max="16131" width="42.7109375" style="289" bestFit="1" customWidth="1"/>
    <col min="16132" max="16133" width="8.7109375" style="289" customWidth="1"/>
    <col min="16134" max="16136" width="10.7109375" style="289" customWidth="1"/>
    <col min="16137" max="16137" width="3.7109375" style="289" customWidth="1"/>
    <col min="16138" max="16138" width="9.42578125" style="289" bestFit="1" customWidth="1"/>
    <col min="16139" max="16384" width="9.140625" style="289"/>
  </cols>
  <sheetData>
    <row r="1" spans="2:12" ht="15.75" thickBot="1" x14ac:dyDescent="0.3">
      <c r="C1" s="3"/>
      <c r="D1" s="4"/>
    </row>
    <row r="2" spans="2:12" x14ac:dyDescent="0.25">
      <c r="B2" s="376" t="s">
        <v>234</v>
      </c>
      <c r="C2" s="366" t="s">
        <v>322</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95"/>
      <c r="C21" s="25" t="s">
        <v>13</v>
      </c>
      <c r="D21" s="26"/>
      <c r="E21" s="27"/>
      <c r="F21" s="27"/>
      <c r="G21" s="27"/>
      <c r="H21" s="29"/>
    </row>
    <row r="22" spans="2:13" s="119" customFormat="1" ht="12.75" x14ac:dyDescent="0.2">
      <c r="B22" s="159"/>
      <c r="C22" s="114"/>
      <c r="D22" s="115"/>
      <c r="E22" s="116"/>
      <c r="F22" s="116"/>
      <c r="G22" s="117"/>
      <c r="H22" s="118"/>
    </row>
    <row r="23" spans="2:13" s="126" customFormat="1" x14ac:dyDescent="0.25">
      <c r="B23" s="121"/>
      <c r="C23" s="121"/>
      <c r="D23" s="122"/>
      <c r="E23" s="123"/>
      <c r="F23" s="123"/>
      <c r="G23" s="124"/>
      <c r="H23" s="125"/>
      <c r="J23" s="39"/>
      <c r="K23" s="40"/>
      <c r="L23" s="127"/>
      <c r="M23" s="127"/>
    </row>
    <row r="24" spans="2:13" x14ac:dyDescent="0.25">
      <c r="B24" s="46"/>
      <c r="C24" s="128"/>
      <c r="D24" s="129"/>
      <c r="E24" s="130"/>
      <c r="F24" s="130"/>
      <c r="G24" s="131"/>
      <c r="H24" s="132"/>
      <c r="J24" s="45"/>
    </row>
    <row r="25" spans="2:13" x14ac:dyDescent="0.25">
      <c r="B25" s="46"/>
      <c r="C25" s="46"/>
      <c r="D25" s="129"/>
      <c r="E25" s="133"/>
      <c r="F25" s="133"/>
      <c r="G25" s="131"/>
      <c r="H25" s="132"/>
      <c r="J25" s="45"/>
    </row>
    <row r="26" spans="2:13" ht="15.75" thickBot="1" x14ac:dyDescent="0.3">
      <c r="B26" s="96"/>
      <c r="C26" s="50"/>
      <c r="D26" s="51"/>
      <c r="E26" s="134"/>
      <c r="F26" s="134"/>
      <c r="G26" s="134"/>
      <c r="H26" s="135"/>
    </row>
    <row r="27" spans="2:13" ht="15.75" thickBot="1" x14ac:dyDescent="0.3">
      <c r="B27" s="97"/>
      <c r="C27" s="56" t="s">
        <v>14</v>
      </c>
      <c r="D27" s="57"/>
      <c r="E27" s="136"/>
      <c r="F27" s="136"/>
      <c r="G27" s="60" t="s">
        <v>15</v>
      </c>
      <c r="H27" s="12">
        <f>SUM(H22:H26)</f>
        <v>0</v>
      </c>
    </row>
    <row r="28" spans="2:13" ht="15.75" thickBot="1" x14ac:dyDescent="0.3">
      <c r="B28" s="97"/>
      <c r="C28" s="50"/>
      <c r="D28" s="61"/>
      <c r="E28" s="137"/>
      <c r="F28" s="137"/>
      <c r="G28" s="137"/>
      <c r="H28" s="138"/>
    </row>
    <row r="29" spans="2:13" ht="15.75" thickBot="1" x14ac:dyDescent="0.3">
      <c r="B29" s="98"/>
      <c r="C29" s="25" t="s">
        <v>16</v>
      </c>
      <c r="D29" s="61"/>
      <c r="E29" s="137"/>
      <c r="F29" s="137"/>
      <c r="G29" s="137"/>
      <c r="H29" s="138"/>
    </row>
    <row r="30" spans="2:13" s="297" customFormat="1" x14ac:dyDescent="0.25">
      <c r="B30" s="99"/>
      <c r="C30" s="67"/>
      <c r="D30" s="68"/>
      <c r="E30" s="139"/>
      <c r="F30" s="139"/>
      <c r="G30" s="139"/>
      <c r="H30" s="140"/>
    </row>
    <row r="31" spans="2:13" s="297" customFormat="1" x14ac:dyDescent="0.25">
      <c r="B31" s="74"/>
      <c r="C31" s="74"/>
      <c r="D31" s="75"/>
      <c r="E31" s="142"/>
      <c r="F31" s="142"/>
      <c r="G31" s="124"/>
      <c r="H31" s="125"/>
    </row>
    <row r="32" spans="2:13" s="297" customFormat="1" x14ac:dyDescent="0.25">
      <c r="B32" s="74"/>
      <c r="C32" s="74"/>
      <c r="D32" s="75"/>
      <c r="E32" s="142"/>
      <c r="F32" s="142"/>
      <c r="G32" s="124"/>
      <c r="H32" s="125"/>
    </row>
    <row r="33" spans="2:10" s="297" customFormat="1" x14ac:dyDescent="0.25">
      <c r="B33" s="74"/>
      <c r="C33" s="74"/>
      <c r="D33" s="75"/>
      <c r="E33" s="142"/>
      <c r="F33" s="142"/>
      <c r="G33" s="142"/>
      <c r="H33" s="125"/>
    </row>
    <row r="34" spans="2:10" s="297" customFormat="1" x14ac:dyDescent="0.25">
      <c r="B34" s="74"/>
      <c r="C34" s="74"/>
      <c r="D34" s="75"/>
      <c r="E34" s="142"/>
      <c r="F34" s="142"/>
      <c r="G34" s="124"/>
      <c r="H34" s="125"/>
    </row>
    <row r="35" spans="2:10" s="297" customFormat="1" x14ac:dyDescent="0.25">
      <c r="B35" s="74"/>
      <c r="C35" s="74"/>
      <c r="D35" s="75"/>
      <c r="E35" s="142"/>
      <c r="F35" s="142"/>
      <c r="G35" s="124"/>
      <c r="H35" s="125"/>
    </row>
    <row r="36" spans="2:10" x14ac:dyDescent="0.25">
      <c r="B36" s="46"/>
      <c r="C36" s="46"/>
      <c r="D36" s="78"/>
      <c r="E36" s="133"/>
      <c r="F36" s="133"/>
      <c r="G36" s="133"/>
      <c r="H36" s="132"/>
    </row>
    <row r="37" spans="2:10" ht="15.75" thickBot="1" x14ac:dyDescent="0.3">
      <c r="B37" s="96"/>
      <c r="C37" s="50"/>
      <c r="D37" s="79"/>
      <c r="E37" s="143"/>
      <c r="F37" s="143"/>
      <c r="G37" s="131"/>
      <c r="H37" s="144"/>
      <c r="J37" s="45"/>
    </row>
    <row r="38" spans="2:10" ht="15.75" thickBot="1" x14ac:dyDescent="0.3">
      <c r="B38" s="97"/>
      <c r="C38" s="56" t="s">
        <v>17</v>
      </c>
      <c r="D38" s="57"/>
      <c r="E38" s="136"/>
      <c r="F38" s="136"/>
      <c r="G38" s="60" t="s">
        <v>15</v>
      </c>
      <c r="H38" s="12">
        <f>SUM(H30:H37)</f>
        <v>0</v>
      </c>
    </row>
    <row r="39" spans="2:10" ht="15.75" thickBot="1" x14ac:dyDescent="0.3">
      <c r="B39" s="97"/>
      <c r="C39" s="50"/>
      <c r="D39" s="61"/>
      <c r="E39" s="137"/>
      <c r="F39" s="137"/>
      <c r="G39" s="137"/>
      <c r="H39" s="138"/>
    </row>
    <row r="40" spans="2:10" ht="15.75" thickBot="1" x14ac:dyDescent="0.3">
      <c r="B40" s="98"/>
      <c r="C40" s="25" t="s">
        <v>18</v>
      </c>
      <c r="D40" s="61"/>
      <c r="E40" s="137"/>
      <c r="F40" s="137"/>
      <c r="G40" s="137"/>
      <c r="H40" s="138"/>
    </row>
    <row r="41" spans="2: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f>(36+108+36)+(36+108+36)+36*2+40*2+36*2+36*2+40*2+36*2+36+108+36</f>
        <v>988</v>
      </c>
      <c r="F41" s="249">
        <f>'ANAS 2015'!E21</f>
        <v>0.4</v>
      </c>
      <c r="G41" s="251">
        <f>E41/$G$15</f>
        <v>988</v>
      </c>
      <c r="H41" s="252">
        <f>G41*F41</f>
        <v>395.20000000000005</v>
      </c>
      <c r="J41" s="45"/>
    </row>
    <row r="42" spans="2: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f>E41</f>
        <v>988</v>
      </c>
      <c r="F42" s="258">
        <f>'ANAS 2015'!E22</f>
        <v>1.8</v>
      </c>
      <c r="G42" s="255">
        <f>E42/$G$15</f>
        <v>988</v>
      </c>
      <c r="H42" s="256">
        <f>G42*F42</f>
        <v>1778.4</v>
      </c>
      <c r="J42" s="45"/>
    </row>
    <row r="43" spans="2:10" ht="15.75" thickBot="1" x14ac:dyDescent="0.3">
      <c r="B43" s="97"/>
      <c r="C43" s="56" t="s">
        <v>22</v>
      </c>
      <c r="D43" s="57"/>
      <c r="E43" s="136"/>
      <c r="F43" s="136"/>
      <c r="G43" s="60" t="s">
        <v>15</v>
      </c>
      <c r="H43" s="12">
        <f>SUM(H41:H42)</f>
        <v>2173.6000000000004</v>
      </c>
    </row>
    <row r="44" spans="2:10" ht="15.75" thickBot="1" x14ac:dyDescent="0.3">
      <c r="C44" s="87"/>
      <c r="D44" s="88"/>
      <c r="E44" s="147"/>
      <c r="F44" s="147"/>
      <c r="G44" s="148"/>
      <c r="H44" s="148"/>
    </row>
    <row r="45" spans="2:10" ht="15.75" thickBot="1" x14ac:dyDescent="0.3">
      <c r="C45" s="91"/>
      <c r="D45" s="91"/>
      <c r="E45" s="91"/>
      <c r="F45" s="91" t="s">
        <v>23</v>
      </c>
      <c r="G45" s="92" t="s">
        <v>15</v>
      </c>
      <c r="H45" s="12">
        <f>H43+H38+H27</f>
        <v>2173.6000000000004</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48"/>
  <sheetViews>
    <sheetView view="pageBreakPreview" zoomScale="85" zoomScaleNormal="85" zoomScaleSheetLayoutView="85" workbookViewId="0">
      <selection activeCell="N49" sqref="N49"/>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289" customWidth="1"/>
    <col min="10" max="257" width="9.140625" style="289"/>
    <col min="258" max="258" width="13.7109375" style="289" customWidth="1"/>
    <col min="259" max="259" width="42.7109375" style="289" customWidth="1"/>
    <col min="260" max="261" width="8.7109375" style="289" customWidth="1"/>
    <col min="262" max="262" width="11.140625" style="289" customWidth="1"/>
    <col min="263" max="263" width="11.28515625" style="289" bestFit="1" customWidth="1"/>
    <col min="264" max="264" width="10.140625" style="289" bestFit="1" customWidth="1"/>
    <col min="265" max="265" width="3.7109375" style="289" customWidth="1"/>
    <col min="266" max="513" width="9.140625" style="289"/>
    <col min="514" max="514" width="13.7109375" style="289" customWidth="1"/>
    <col min="515" max="515" width="42.7109375" style="289" customWidth="1"/>
    <col min="516" max="517" width="8.7109375" style="289" customWidth="1"/>
    <col min="518" max="518" width="11.140625" style="289" customWidth="1"/>
    <col min="519" max="519" width="11.28515625" style="289" bestFit="1" customWidth="1"/>
    <col min="520" max="520" width="10.140625" style="289" bestFit="1" customWidth="1"/>
    <col min="521" max="521" width="3.7109375" style="289" customWidth="1"/>
    <col min="522" max="769" width="9.140625" style="289"/>
    <col min="770" max="770" width="13.7109375" style="289" customWidth="1"/>
    <col min="771" max="771" width="42.7109375" style="289" customWidth="1"/>
    <col min="772" max="773" width="8.7109375" style="289" customWidth="1"/>
    <col min="774" max="774" width="11.140625" style="289" customWidth="1"/>
    <col min="775" max="775" width="11.28515625" style="289" bestFit="1" customWidth="1"/>
    <col min="776" max="776" width="10.140625" style="289" bestFit="1" customWidth="1"/>
    <col min="777" max="777" width="3.7109375" style="289" customWidth="1"/>
    <col min="778" max="1025" width="9.140625" style="289"/>
    <col min="1026" max="1026" width="13.7109375" style="289" customWidth="1"/>
    <col min="1027" max="1027" width="42.7109375" style="289" customWidth="1"/>
    <col min="1028" max="1029" width="8.7109375" style="289" customWidth="1"/>
    <col min="1030" max="1030" width="11.140625" style="289" customWidth="1"/>
    <col min="1031" max="1031" width="11.28515625" style="289" bestFit="1" customWidth="1"/>
    <col min="1032" max="1032" width="10.140625" style="289" bestFit="1" customWidth="1"/>
    <col min="1033" max="1033" width="3.7109375" style="289" customWidth="1"/>
    <col min="1034" max="1281" width="9.140625" style="289"/>
    <col min="1282" max="1282" width="13.7109375" style="289" customWidth="1"/>
    <col min="1283" max="1283" width="42.7109375" style="289" customWidth="1"/>
    <col min="1284" max="1285" width="8.7109375" style="289" customWidth="1"/>
    <col min="1286" max="1286" width="11.140625" style="289" customWidth="1"/>
    <col min="1287" max="1287" width="11.28515625" style="289" bestFit="1" customWidth="1"/>
    <col min="1288" max="1288" width="10.140625" style="289" bestFit="1" customWidth="1"/>
    <col min="1289" max="1289" width="3.7109375" style="289" customWidth="1"/>
    <col min="1290" max="1537" width="9.140625" style="289"/>
    <col min="1538" max="1538" width="13.7109375" style="289" customWidth="1"/>
    <col min="1539" max="1539" width="42.7109375" style="289" customWidth="1"/>
    <col min="1540" max="1541" width="8.7109375" style="289" customWidth="1"/>
    <col min="1542" max="1542" width="11.140625" style="289" customWidth="1"/>
    <col min="1543" max="1543" width="11.28515625" style="289" bestFit="1" customWidth="1"/>
    <col min="1544" max="1544" width="10.140625" style="289" bestFit="1" customWidth="1"/>
    <col min="1545" max="1545" width="3.7109375" style="289" customWidth="1"/>
    <col min="1546" max="1793" width="9.140625" style="289"/>
    <col min="1794" max="1794" width="13.7109375" style="289" customWidth="1"/>
    <col min="1795" max="1795" width="42.7109375" style="289" customWidth="1"/>
    <col min="1796" max="1797" width="8.7109375" style="289" customWidth="1"/>
    <col min="1798" max="1798" width="11.140625" style="289" customWidth="1"/>
    <col min="1799" max="1799" width="11.28515625" style="289" bestFit="1" customWidth="1"/>
    <col min="1800" max="1800" width="10.140625" style="289" bestFit="1" customWidth="1"/>
    <col min="1801" max="1801" width="3.7109375" style="289" customWidth="1"/>
    <col min="1802" max="2049" width="9.140625" style="289"/>
    <col min="2050" max="2050" width="13.7109375" style="289" customWidth="1"/>
    <col min="2051" max="2051" width="42.7109375" style="289" customWidth="1"/>
    <col min="2052" max="2053" width="8.7109375" style="289" customWidth="1"/>
    <col min="2054" max="2054" width="11.140625" style="289" customWidth="1"/>
    <col min="2055" max="2055" width="11.28515625" style="289" bestFit="1" customWidth="1"/>
    <col min="2056" max="2056" width="10.140625" style="289" bestFit="1" customWidth="1"/>
    <col min="2057" max="2057" width="3.7109375" style="289" customWidth="1"/>
    <col min="2058" max="2305" width="9.140625" style="289"/>
    <col min="2306" max="2306" width="13.7109375" style="289" customWidth="1"/>
    <col min="2307" max="2307" width="42.7109375" style="289" customWidth="1"/>
    <col min="2308" max="2309" width="8.7109375" style="289" customWidth="1"/>
    <col min="2310" max="2310" width="11.140625" style="289" customWidth="1"/>
    <col min="2311" max="2311" width="11.28515625" style="289" bestFit="1" customWidth="1"/>
    <col min="2312" max="2312" width="10.140625" style="289" bestFit="1" customWidth="1"/>
    <col min="2313" max="2313" width="3.7109375" style="289" customWidth="1"/>
    <col min="2314" max="2561" width="9.140625" style="289"/>
    <col min="2562" max="2562" width="13.7109375" style="289" customWidth="1"/>
    <col min="2563" max="2563" width="42.7109375" style="289" customWidth="1"/>
    <col min="2564" max="2565" width="8.7109375" style="289" customWidth="1"/>
    <col min="2566" max="2566" width="11.140625" style="289" customWidth="1"/>
    <col min="2567" max="2567" width="11.28515625" style="289" bestFit="1" customWidth="1"/>
    <col min="2568" max="2568" width="10.140625" style="289" bestFit="1" customWidth="1"/>
    <col min="2569" max="2569" width="3.7109375" style="289" customWidth="1"/>
    <col min="2570" max="2817" width="9.140625" style="289"/>
    <col min="2818" max="2818" width="13.7109375" style="289" customWidth="1"/>
    <col min="2819" max="2819" width="42.7109375" style="289" customWidth="1"/>
    <col min="2820" max="2821" width="8.7109375" style="289" customWidth="1"/>
    <col min="2822" max="2822" width="11.140625" style="289" customWidth="1"/>
    <col min="2823" max="2823" width="11.28515625" style="289" bestFit="1" customWidth="1"/>
    <col min="2824" max="2824" width="10.140625" style="289" bestFit="1" customWidth="1"/>
    <col min="2825" max="2825" width="3.7109375" style="289" customWidth="1"/>
    <col min="2826" max="3073" width="9.140625" style="289"/>
    <col min="3074" max="3074" width="13.7109375" style="289" customWidth="1"/>
    <col min="3075" max="3075" width="42.7109375" style="289" customWidth="1"/>
    <col min="3076" max="3077" width="8.7109375" style="289" customWidth="1"/>
    <col min="3078" max="3078" width="11.140625" style="289" customWidth="1"/>
    <col min="3079" max="3079" width="11.28515625" style="289" bestFit="1" customWidth="1"/>
    <col min="3080" max="3080" width="10.140625" style="289" bestFit="1" customWidth="1"/>
    <col min="3081" max="3081" width="3.7109375" style="289" customWidth="1"/>
    <col min="3082" max="3329" width="9.140625" style="289"/>
    <col min="3330" max="3330" width="13.7109375" style="289" customWidth="1"/>
    <col min="3331" max="3331" width="42.7109375" style="289" customWidth="1"/>
    <col min="3332" max="3333" width="8.7109375" style="289" customWidth="1"/>
    <col min="3334" max="3334" width="11.140625" style="289" customWidth="1"/>
    <col min="3335" max="3335" width="11.28515625" style="289" bestFit="1" customWidth="1"/>
    <col min="3336" max="3336" width="10.140625" style="289" bestFit="1" customWidth="1"/>
    <col min="3337" max="3337" width="3.7109375" style="289" customWidth="1"/>
    <col min="3338" max="3585" width="9.140625" style="289"/>
    <col min="3586" max="3586" width="13.7109375" style="289" customWidth="1"/>
    <col min="3587" max="3587" width="42.7109375" style="289" customWidth="1"/>
    <col min="3588" max="3589" width="8.7109375" style="289" customWidth="1"/>
    <col min="3590" max="3590" width="11.140625" style="289" customWidth="1"/>
    <col min="3591" max="3591" width="11.28515625" style="289" bestFit="1" customWidth="1"/>
    <col min="3592" max="3592" width="10.140625" style="289" bestFit="1" customWidth="1"/>
    <col min="3593" max="3593" width="3.7109375" style="289" customWidth="1"/>
    <col min="3594" max="3841" width="9.140625" style="289"/>
    <col min="3842" max="3842" width="13.7109375" style="289" customWidth="1"/>
    <col min="3843" max="3843" width="42.7109375" style="289" customWidth="1"/>
    <col min="3844" max="3845" width="8.7109375" style="289" customWidth="1"/>
    <col min="3846" max="3846" width="11.140625" style="289" customWidth="1"/>
    <col min="3847" max="3847" width="11.28515625" style="289" bestFit="1" customWidth="1"/>
    <col min="3848" max="3848" width="10.140625" style="289" bestFit="1" customWidth="1"/>
    <col min="3849" max="3849" width="3.7109375" style="289" customWidth="1"/>
    <col min="3850" max="4097" width="9.140625" style="289"/>
    <col min="4098" max="4098" width="13.7109375" style="289" customWidth="1"/>
    <col min="4099" max="4099" width="42.7109375" style="289" customWidth="1"/>
    <col min="4100" max="4101" width="8.7109375" style="289" customWidth="1"/>
    <col min="4102" max="4102" width="11.140625" style="289" customWidth="1"/>
    <col min="4103" max="4103" width="11.28515625" style="289" bestFit="1" customWidth="1"/>
    <col min="4104" max="4104" width="10.140625" style="289" bestFit="1" customWidth="1"/>
    <col min="4105" max="4105" width="3.7109375" style="289" customWidth="1"/>
    <col min="4106" max="4353" width="9.140625" style="289"/>
    <col min="4354" max="4354" width="13.7109375" style="289" customWidth="1"/>
    <col min="4355" max="4355" width="42.7109375" style="289" customWidth="1"/>
    <col min="4356" max="4357" width="8.7109375" style="289" customWidth="1"/>
    <col min="4358" max="4358" width="11.140625" style="289" customWidth="1"/>
    <col min="4359" max="4359" width="11.28515625" style="289" bestFit="1" customWidth="1"/>
    <col min="4360" max="4360" width="10.140625" style="289" bestFit="1" customWidth="1"/>
    <col min="4361" max="4361" width="3.7109375" style="289" customWidth="1"/>
    <col min="4362" max="4609" width="9.140625" style="289"/>
    <col min="4610" max="4610" width="13.7109375" style="289" customWidth="1"/>
    <col min="4611" max="4611" width="42.7109375" style="289" customWidth="1"/>
    <col min="4612" max="4613" width="8.7109375" style="289" customWidth="1"/>
    <col min="4614" max="4614" width="11.140625" style="289" customWidth="1"/>
    <col min="4615" max="4615" width="11.28515625" style="289" bestFit="1" customWidth="1"/>
    <col min="4616" max="4616" width="10.140625" style="289" bestFit="1" customWidth="1"/>
    <col min="4617" max="4617" width="3.7109375" style="289" customWidth="1"/>
    <col min="4618" max="4865" width="9.140625" style="289"/>
    <col min="4866" max="4866" width="13.7109375" style="289" customWidth="1"/>
    <col min="4867" max="4867" width="42.7109375" style="289" customWidth="1"/>
    <col min="4868" max="4869" width="8.7109375" style="289" customWidth="1"/>
    <col min="4870" max="4870" width="11.140625" style="289" customWidth="1"/>
    <col min="4871" max="4871" width="11.28515625" style="289" bestFit="1" customWidth="1"/>
    <col min="4872" max="4872" width="10.140625" style="289" bestFit="1" customWidth="1"/>
    <col min="4873" max="4873" width="3.7109375" style="289" customWidth="1"/>
    <col min="4874" max="5121" width="9.140625" style="289"/>
    <col min="5122" max="5122" width="13.7109375" style="289" customWidth="1"/>
    <col min="5123" max="5123" width="42.7109375" style="289" customWidth="1"/>
    <col min="5124" max="5125" width="8.7109375" style="289" customWidth="1"/>
    <col min="5126" max="5126" width="11.140625" style="289" customWidth="1"/>
    <col min="5127" max="5127" width="11.28515625" style="289" bestFit="1" customWidth="1"/>
    <col min="5128" max="5128" width="10.140625" style="289" bestFit="1" customWidth="1"/>
    <col min="5129" max="5129" width="3.7109375" style="289" customWidth="1"/>
    <col min="5130" max="5377" width="9.140625" style="289"/>
    <col min="5378" max="5378" width="13.7109375" style="289" customWidth="1"/>
    <col min="5379" max="5379" width="42.7109375" style="289" customWidth="1"/>
    <col min="5380" max="5381" width="8.7109375" style="289" customWidth="1"/>
    <col min="5382" max="5382" width="11.140625" style="289" customWidth="1"/>
    <col min="5383" max="5383" width="11.28515625" style="289" bestFit="1" customWidth="1"/>
    <col min="5384" max="5384" width="10.140625" style="289" bestFit="1" customWidth="1"/>
    <col min="5385" max="5385" width="3.7109375" style="289" customWidth="1"/>
    <col min="5386" max="5633" width="9.140625" style="289"/>
    <col min="5634" max="5634" width="13.7109375" style="289" customWidth="1"/>
    <col min="5635" max="5635" width="42.7109375" style="289" customWidth="1"/>
    <col min="5636" max="5637" width="8.7109375" style="289" customWidth="1"/>
    <col min="5638" max="5638" width="11.140625" style="289" customWidth="1"/>
    <col min="5639" max="5639" width="11.28515625" style="289" bestFit="1" customWidth="1"/>
    <col min="5640" max="5640" width="10.140625" style="289" bestFit="1" customWidth="1"/>
    <col min="5641" max="5641" width="3.7109375" style="289" customWidth="1"/>
    <col min="5642" max="5889" width="9.140625" style="289"/>
    <col min="5890" max="5890" width="13.7109375" style="289" customWidth="1"/>
    <col min="5891" max="5891" width="42.7109375" style="289" customWidth="1"/>
    <col min="5892" max="5893" width="8.7109375" style="289" customWidth="1"/>
    <col min="5894" max="5894" width="11.140625" style="289" customWidth="1"/>
    <col min="5895" max="5895" width="11.28515625" style="289" bestFit="1" customWidth="1"/>
    <col min="5896" max="5896" width="10.140625" style="289" bestFit="1" customWidth="1"/>
    <col min="5897" max="5897" width="3.7109375" style="289" customWidth="1"/>
    <col min="5898" max="6145" width="9.140625" style="289"/>
    <col min="6146" max="6146" width="13.7109375" style="289" customWidth="1"/>
    <col min="6147" max="6147" width="42.7109375" style="289" customWidth="1"/>
    <col min="6148" max="6149" width="8.7109375" style="289" customWidth="1"/>
    <col min="6150" max="6150" width="11.140625" style="289" customWidth="1"/>
    <col min="6151" max="6151" width="11.28515625" style="289" bestFit="1" customWidth="1"/>
    <col min="6152" max="6152" width="10.140625" style="289" bestFit="1" customWidth="1"/>
    <col min="6153" max="6153" width="3.7109375" style="289" customWidth="1"/>
    <col min="6154" max="6401" width="9.140625" style="289"/>
    <col min="6402" max="6402" width="13.7109375" style="289" customWidth="1"/>
    <col min="6403" max="6403" width="42.7109375" style="289" customWidth="1"/>
    <col min="6404" max="6405" width="8.7109375" style="289" customWidth="1"/>
    <col min="6406" max="6406" width="11.140625" style="289" customWidth="1"/>
    <col min="6407" max="6407" width="11.28515625" style="289" bestFit="1" customWidth="1"/>
    <col min="6408" max="6408" width="10.140625" style="289" bestFit="1" customWidth="1"/>
    <col min="6409" max="6409" width="3.7109375" style="289" customWidth="1"/>
    <col min="6410" max="6657" width="9.140625" style="289"/>
    <col min="6658" max="6658" width="13.7109375" style="289" customWidth="1"/>
    <col min="6659" max="6659" width="42.7109375" style="289" customWidth="1"/>
    <col min="6660" max="6661" width="8.7109375" style="289" customWidth="1"/>
    <col min="6662" max="6662" width="11.140625" style="289" customWidth="1"/>
    <col min="6663" max="6663" width="11.28515625" style="289" bestFit="1" customWidth="1"/>
    <col min="6664" max="6664" width="10.140625" style="289" bestFit="1" customWidth="1"/>
    <col min="6665" max="6665" width="3.7109375" style="289" customWidth="1"/>
    <col min="6666" max="6913" width="9.140625" style="289"/>
    <col min="6914" max="6914" width="13.7109375" style="289" customWidth="1"/>
    <col min="6915" max="6915" width="42.7109375" style="289" customWidth="1"/>
    <col min="6916" max="6917" width="8.7109375" style="289" customWidth="1"/>
    <col min="6918" max="6918" width="11.140625" style="289" customWidth="1"/>
    <col min="6919" max="6919" width="11.28515625" style="289" bestFit="1" customWidth="1"/>
    <col min="6920" max="6920" width="10.140625" style="289" bestFit="1" customWidth="1"/>
    <col min="6921" max="6921" width="3.7109375" style="289" customWidth="1"/>
    <col min="6922" max="7169" width="9.140625" style="289"/>
    <col min="7170" max="7170" width="13.7109375" style="289" customWidth="1"/>
    <col min="7171" max="7171" width="42.7109375" style="289" customWidth="1"/>
    <col min="7172" max="7173" width="8.7109375" style="289" customWidth="1"/>
    <col min="7174" max="7174" width="11.140625" style="289" customWidth="1"/>
    <col min="7175" max="7175" width="11.28515625" style="289" bestFit="1" customWidth="1"/>
    <col min="7176" max="7176" width="10.140625" style="289" bestFit="1" customWidth="1"/>
    <col min="7177" max="7177" width="3.7109375" style="289" customWidth="1"/>
    <col min="7178" max="7425" width="9.140625" style="289"/>
    <col min="7426" max="7426" width="13.7109375" style="289" customWidth="1"/>
    <col min="7427" max="7427" width="42.7109375" style="289" customWidth="1"/>
    <col min="7428" max="7429" width="8.7109375" style="289" customWidth="1"/>
    <col min="7430" max="7430" width="11.140625" style="289" customWidth="1"/>
    <col min="7431" max="7431" width="11.28515625" style="289" bestFit="1" customWidth="1"/>
    <col min="7432" max="7432" width="10.140625" style="289" bestFit="1" customWidth="1"/>
    <col min="7433" max="7433" width="3.7109375" style="289" customWidth="1"/>
    <col min="7434" max="7681" width="9.140625" style="289"/>
    <col min="7682" max="7682" width="13.7109375" style="289" customWidth="1"/>
    <col min="7683" max="7683" width="42.7109375" style="289" customWidth="1"/>
    <col min="7684" max="7685" width="8.7109375" style="289" customWidth="1"/>
    <col min="7686" max="7686" width="11.140625" style="289" customWidth="1"/>
    <col min="7687" max="7687" width="11.28515625" style="289" bestFit="1" customWidth="1"/>
    <col min="7688" max="7688" width="10.140625" style="289" bestFit="1" customWidth="1"/>
    <col min="7689" max="7689" width="3.7109375" style="289" customWidth="1"/>
    <col min="7690" max="7937" width="9.140625" style="289"/>
    <col min="7938" max="7938" width="13.7109375" style="289" customWidth="1"/>
    <col min="7939" max="7939" width="42.7109375" style="289" customWidth="1"/>
    <col min="7940" max="7941" width="8.7109375" style="289" customWidth="1"/>
    <col min="7942" max="7942" width="11.140625" style="289" customWidth="1"/>
    <col min="7943" max="7943" width="11.28515625" style="289" bestFit="1" customWidth="1"/>
    <col min="7944" max="7944" width="10.140625" style="289" bestFit="1" customWidth="1"/>
    <col min="7945" max="7945" width="3.7109375" style="289" customWidth="1"/>
    <col min="7946" max="8193" width="9.140625" style="289"/>
    <col min="8194" max="8194" width="13.7109375" style="289" customWidth="1"/>
    <col min="8195" max="8195" width="42.7109375" style="289" customWidth="1"/>
    <col min="8196" max="8197" width="8.7109375" style="289" customWidth="1"/>
    <col min="8198" max="8198" width="11.140625" style="289" customWidth="1"/>
    <col min="8199" max="8199" width="11.28515625" style="289" bestFit="1" customWidth="1"/>
    <col min="8200" max="8200" width="10.140625" style="289" bestFit="1" customWidth="1"/>
    <col min="8201" max="8201" width="3.7109375" style="289" customWidth="1"/>
    <col min="8202" max="8449" width="9.140625" style="289"/>
    <col min="8450" max="8450" width="13.7109375" style="289" customWidth="1"/>
    <col min="8451" max="8451" width="42.7109375" style="289" customWidth="1"/>
    <col min="8452" max="8453" width="8.7109375" style="289" customWidth="1"/>
    <col min="8454" max="8454" width="11.140625" style="289" customWidth="1"/>
    <col min="8455" max="8455" width="11.28515625" style="289" bestFit="1" customWidth="1"/>
    <col min="8456" max="8456" width="10.140625" style="289" bestFit="1" customWidth="1"/>
    <col min="8457" max="8457" width="3.7109375" style="289" customWidth="1"/>
    <col min="8458" max="8705" width="9.140625" style="289"/>
    <col min="8706" max="8706" width="13.7109375" style="289" customWidth="1"/>
    <col min="8707" max="8707" width="42.7109375" style="289" customWidth="1"/>
    <col min="8708" max="8709" width="8.7109375" style="289" customWidth="1"/>
    <col min="8710" max="8710" width="11.140625" style="289" customWidth="1"/>
    <col min="8711" max="8711" width="11.28515625" style="289" bestFit="1" customWidth="1"/>
    <col min="8712" max="8712" width="10.140625" style="289" bestFit="1" customWidth="1"/>
    <col min="8713" max="8713" width="3.7109375" style="289" customWidth="1"/>
    <col min="8714" max="8961" width="9.140625" style="289"/>
    <col min="8962" max="8962" width="13.7109375" style="289" customWidth="1"/>
    <col min="8963" max="8963" width="42.7109375" style="289" customWidth="1"/>
    <col min="8964" max="8965" width="8.7109375" style="289" customWidth="1"/>
    <col min="8966" max="8966" width="11.140625" style="289" customWidth="1"/>
    <col min="8967" max="8967" width="11.28515625" style="289" bestFit="1" customWidth="1"/>
    <col min="8968" max="8968" width="10.140625" style="289" bestFit="1" customWidth="1"/>
    <col min="8969" max="8969" width="3.7109375" style="289" customWidth="1"/>
    <col min="8970" max="9217" width="9.140625" style="289"/>
    <col min="9218" max="9218" width="13.7109375" style="289" customWidth="1"/>
    <col min="9219" max="9219" width="42.7109375" style="289" customWidth="1"/>
    <col min="9220" max="9221" width="8.7109375" style="289" customWidth="1"/>
    <col min="9222" max="9222" width="11.140625" style="289" customWidth="1"/>
    <col min="9223" max="9223" width="11.28515625" style="289" bestFit="1" customWidth="1"/>
    <col min="9224" max="9224" width="10.140625" style="289" bestFit="1" customWidth="1"/>
    <col min="9225" max="9225" width="3.7109375" style="289" customWidth="1"/>
    <col min="9226" max="9473" width="9.140625" style="289"/>
    <col min="9474" max="9474" width="13.7109375" style="289" customWidth="1"/>
    <col min="9475" max="9475" width="42.7109375" style="289" customWidth="1"/>
    <col min="9476" max="9477" width="8.7109375" style="289" customWidth="1"/>
    <col min="9478" max="9478" width="11.140625" style="289" customWidth="1"/>
    <col min="9479" max="9479" width="11.28515625" style="289" bestFit="1" customWidth="1"/>
    <col min="9480" max="9480" width="10.140625" style="289" bestFit="1" customWidth="1"/>
    <col min="9481" max="9481" width="3.7109375" style="289" customWidth="1"/>
    <col min="9482" max="9729" width="9.140625" style="289"/>
    <col min="9730" max="9730" width="13.7109375" style="289" customWidth="1"/>
    <col min="9731" max="9731" width="42.7109375" style="289" customWidth="1"/>
    <col min="9732" max="9733" width="8.7109375" style="289" customWidth="1"/>
    <col min="9734" max="9734" width="11.140625" style="289" customWidth="1"/>
    <col min="9735" max="9735" width="11.28515625" style="289" bestFit="1" customWidth="1"/>
    <col min="9736" max="9736" width="10.140625" style="289" bestFit="1" customWidth="1"/>
    <col min="9737" max="9737" width="3.7109375" style="289" customWidth="1"/>
    <col min="9738" max="9985" width="9.140625" style="289"/>
    <col min="9986" max="9986" width="13.7109375" style="289" customWidth="1"/>
    <col min="9987" max="9987" width="42.7109375" style="289" customWidth="1"/>
    <col min="9988" max="9989" width="8.7109375" style="289" customWidth="1"/>
    <col min="9990" max="9990" width="11.140625" style="289" customWidth="1"/>
    <col min="9991" max="9991" width="11.28515625" style="289" bestFit="1" customWidth="1"/>
    <col min="9992" max="9992" width="10.140625" style="289" bestFit="1" customWidth="1"/>
    <col min="9993" max="9993" width="3.7109375" style="289" customWidth="1"/>
    <col min="9994" max="10241" width="9.140625" style="289"/>
    <col min="10242" max="10242" width="13.7109375" style="289" customWidth="1"/>
    <col min="10243" max="10243" width="42.7109375" style="289" customWidth="1"/>
    <col min="10244" max="10245" width="8.7109375" style="289" customWidth="1"/>
    <col min="10246" max="10246" width="11.140625" style="289" customWidth="1"/>
    <col min="10247" max="10247" width="11.28515625" style="289" bestFit="1" customWidth="1"/>
    <col min="10248" max="10248" width="10.140625" style="289" bestFit="1" customWidth="1"/>
    <col min="10249" max="10249" width="3.7109375" style="289" customWidth="1"/>
    <col min="10250" max="10497" width="9.140625" style="289"/>
    <col min="10498" max="10498" width="13.7109375" style="289" customWidth="1"/>
    <col min="10499" max="10499" width="42.7109375" style="289" customWidth="1"/>
    <col min="10500" max="10501" width="8.7109375" style="289" customWidth="1"/>
    <col min="10502" max="10502" width="11.140625" style="289" customWidth="1"/>
    <col min="10503" max="10503" width="11.28515625" style="289" bestFit="1" customWidth="1"/>
    <col min="10504" max="10504" width="10.140625" style="289" bestFit="1" customWidth="1"/>
    <col min="10505" max="10505" width="3.7109375" style="289" customWidth="1"/>
    <col min="10506" max="10753" width="9.140625" style="289"/>
    <col min="10754" max="10754" width="13.7109375" style="289" customWidth="1"/>
    <col min="10755" max="10755" width="42.7109375" style="289" customWidth="1"/>
    <col min="10756" max="10757" width="8.7109375" style="289" customWidth="1"/>
    <col min="10758" max="10758" width="11.140625" style="289" customWidth="1"/>
    <col min="10759" max="10759" width="11.28515625" style="289" bestFit="1" customWidth="1"/>
    <col min="10760" max="10760" width="10.140625" style="289" bestFit="1" customWidth="1"/>
    <col min="10761" max="10761" width="3.7109375" style="289" customWidth="1"/>
    <col min="10762" max="11009" width="9.140625" style="289"/>
    <col min="11010" max="11010" width="13.7109375" style="289" customWidth="1"/>
    <col min="11011" max="11011" width="42.7109375" style="289" customWidth="1"/>
    <col min="11012" max="11013" width="8.7109375" style="289" customWidth="1"/>
    <col min="11014" max="11014" width="11.140625" style="289" customWidth="1"/>
    <col min="11015" max="11015" width="11.28515625" style="289" bestFit="1" customWidth="1"/>
    <col min="11016" max="11016" width="10.140625" style="289" bestFit="1" customWidth="1"/>
    <col min="11017" max="11017" width="3.7109375" style="289" customWidth="1"/>
    <col min="11018" max="11265" width="9.140625" style="289"/>
    <col min="11266" max="11266" width="13.7109375" style="289" customWidth="1"/>
    <col min="11267" max="11267" width="42.7109375" style="289" customWidth="1"/>
    <col min="11268" max="11269" width="8.7109375" style="289" customWidth="1"/>
    <col min="11270" max="11270" width="11.140625" style="289" customWidth="1"/>
    <col min="11271" max="11271" width="11.28515625" style="289" bestFit="1" customWidth="1"/>
    <col min="11272" max="11272" width="10.140625" style="289" bestFit="1" customWidth="1"/>
    <col min="11273" max="11273" width="3.7109375" style="289" customWidth="1"/>
    <col min="11274" max="11521" width="9.140625" style="289"/>
    <col min="11522" max="11522" width="13.7109375" style="289" customWidth="1"/>
    <col min="11523" max="11523" width="42.7109375" style="289" customWidth="1"/>
    <col min="11524" max="11525" width="8.7109375" style="289" customWidth="1"/>
    <col min="11526" max="11526" width="11.140625" style="289" customWidth="1"/>
    <col min="11527" max="11527" width="11.28515625" style="289" bestFit="1" customWidth="1"/>
    <col min="11528" max="11528" width="10.140625" style="289" bestFit="1" customWidth="1"/>
    <col min="11529" max="11529" width="3.7109375" style="289" customWidth="1"/>
    <col min="11530" max="11777" width="9.140625" style="289"/>
    <col min="11778" max="11778" width="13.7109375" style="289" customWidth="1"/>
    <col min="11779" max="11779" width="42.7109375" style="289" customWidth="1"/>
    <col min="11780" max="11781" width="8.7109375" style="289" customWidth="1"/>
    <col min="11782" max="11782" width="11.140625" style="289" customWidth="1"/>
    <col min="11783" max="11783" width="11.28515625" style="289" bestFit="1" customWidth="1"/>
    <col min="11784" max="11784" width="10.140625" style="289" bestFit="1" customWidth="1"/>
    <col min="11785" max="11785" width="3.7109375" style="289" customWidth="1"/>
    <col min="11786" max="12033" width="9.140625" style="289"/>
    <col min="12034" max="12034" width="13.7109375" style="289" customWidth="1"/>
    <col min="12035" max="12035" width="42.7109375" style="289" customWidth="1"/>
    <col min="12036" max="12037" width="8.7109375" style="289" customWidth="1"/>
    <col min="12038" max="12038" width="11.140625" style="289" customWidth="1"/>
    <col min="12039" max="12039" width="11.28515625" style="289" bestFit="1" customWidth="1"/>
    <col min="12040" max="12040" width="10.140625" style="289" bestFit="1" customWidth="1"/>
    <col min="12041" max="12041" width="3.7109375" style="289" customWidth="1"/>
    <col min="12042" max="12289" width="9.140625" style="289"/>
    <col min="12290" max="12290" width="13.7109375" style="289" customWidth="1"/>
    <col min="12291" max="12291" width="42.7109375" style="289" customWidth="1"/>
    <col min="12292" max="12293" width="8.7109375" style="289" customWidth="1"/>
    <col min="12294" max="12294" width="11.140625" style="289" customWidth="1"/>
    <col min="12295" max="12295" width="11.28515625" style="289" bestFit="1" customWidth="1"/>
    <col min="12296" max="12296" width="10.140625" style="289" bestFit="1" customWidth="1"/>
    <col min="12297" max="12297" width="3.7109375" style="289" customWidth="1"/>
    <col min="12298" max="12545" width="9.140625" style="289"/>
    <col min="12546" max="12546" width="13.7109375" style="289" customWidth="1"/>
    <col min="12547" max="12547" width="42.7109375" style="289" customWidth="1"/>
    <col min="12548" max="12549" width="8.7109375" style="289" customWidth="1"/>
    <col min="12550" max="12550" width="11.140625" style="289" customWidth="1"/>
    <col min="12551" max="12551" width="11.28515625" style="289" bestFit="1" customWidth="1"/>
    <col min="12552" max="12552" width="10.140625" style="289" bestFit="1" customWidth="1"/>
    <col min="12553" max="12553" width="3.7109375" style="289" customWidth="1"/>
    <col min="12554" max="12801" width="9.140625" style="289"/>
    <col min="12802" max="12802" width="13.7109375" style="289" customWidth="1"/>
    <col min="12803" max="12803" width="42.7109375" style="289" customWidth="1"/>
    <col min="12804" max="12805" width="8.7109375" style="289" customWidth="1"/>
    <col min="12806" max="12806" width="11.140625" style="289" customWidth="1"/>
    <col min="12807" max="12807" width="11.28515625" style="289" bestFit="1" customWidth="1"/>
    <col min="12808" max="12808" width="10.140625" style="289" bestFit="1" customWidth="1"/>
    <col min="12809" max="12809" width="3.7109375" style="289" customWidth="1"/>
    <col min="12810" max="13057" width="9.140625" style="289"/>
    <col min="13058" max="13058" width="13.7109375" style="289" customWidth="1"/>
    <col min="13059" max="13059" width="42.7109375" style="289" customWidth="1"/>
    <col min="13060" max="13061" width="8.7109375" style="289" customWidth="1"/>
    <col min="13062" max="13062" width="11.140625" style="289" customWidth="1"/>
    <col min="13063" max="13063" width="11.28515625" style="289" bestFit="1" customWidth="1"/>
    <col min="13064" max="13064" width="10.140625" style="289" bestFit="1" customWidth="1"/>
    <col min="13065" max="13065" width="3.7109375" style="289" customWidth="1"/>
    <col min="13066" max="13313" width="9.140625" style="289"/>
    <col min="13314" max="13314" width="13.7109375" style="289" customWidth="1"/>
    <col min="13315" max="13315" width="42.7109375" style="289" customWidth="1"/>
    <col min="13316" max="13317" width="8.7109375" style="289" customWidth="1"/>
    <col min="13318" max="13318" width="11.140625" style="289" customWidth="1"/>
    <col min="13319" max="13319" width="11.28515625" style="289" bestFit="1" customWidth="1"/>
    <col min="13320" max="13320" width="10.140625" style="289" bestFit="1" customWidth="1"/>
    <col min="13321" max="13321" width="3.7109375" style="289" customWidth="1"/>
    <col min="13322" max="13569" width="9.140625" style="289"/>
    <col min="13570" max="13570" width="13.7109375" style="289" customWidth="1"/>
    <col min="13571" max="13571" width="42.7109375" style="289" customWidth="1"/>
    <col min="13572" max="13573" width="8.7109375" style="289" customWidth="1"/>
    <col min="13574" max="13574" width="11.140625" style="289" customWidth="1"/>
    <col min="13575" max="13575" width="11.28515625" style="289" bestFit="1" customWidth="1"/>
    <col min="13576" max="13576" width="10.140625" style="289" bestFit="1" customWidth="1"/>
    <col min="13577" max="13577" width="3.7109375" style="289" customWidth="1"/>
    <col min="13578" max="13825" width="9.140625" style="289"/>
    <col min="13826" max="13826" width="13.7109375" style="289" customWidth="1"/>
    <col min="13827" max="13827" width="42.7109375" style="289" customWidth="1"/>
    <col min="13828" max="13829" width="8.7109375" style="289" customWidth="1"/>
    <col min="13830" max="13830" width="11.140625" style="289" customWidth="1"/>
    <col min="13831" max="13831" width="11.28515625" style="289" bestFit="1" customWidth="1"/>
    <col min="13832" max="13832" width="10.140625" style="289" bestFit="1" customWidth="1"/>
    <col min="13833" max="13833" width="3.7109375" style="289" customWidth="1"/>
    <col min="13834" max="14081" width="9.140625" style="289"/>
    <col min="14082" max="14082" width="13.7109375" style="289" customWidth="1"/>
    <col min="14083" max="14083" width="42.7109375" style="289" customWidth="1"/>
    <col min="14084" max="14085" width="8.7109375" style="289" customWidth="1"/>
    <col min="14086" max="14086" width="11.140625" style="289" customWidth="1"/>
    <col min="14087" max="14087" width="11.28515625" style="289" bestFit="1" customWidth="1"/>
    <col min="14088" max="14088" width="10.140625" style="289" bestFit="1" customWidth="1"/>
    <col min="14089" max="14089" width="3.7109375" style="289" customWidth="1"/>
    <col min="14090" max="14337" width="9.140625" style="289"/>
    <col min="14338" max="14338" width="13.7109375" style="289" customWidth="1"/>
    <col min="14339" max="14339" width="42.7109375" style="289" customWidth="1"/>
    <col min="14340" max="14341" width="8.7109375" style="289" customWidth="1"/>
    <col min="14342" max="14342" width="11.140625" style="289" customWidth="1"/>
    <col min="14343" max="14343" width="11.28515625" style="289" bestFit="1" customWidth="1"/>
    <col min="14344" max="14344" width="10.140625" style="289" bestFit="1" customWidth="1"/>
    <col min="14345" max="14345" width="3.7109375" style="289" customWidth="1"/>
    <col min="14346" max="14593" width="9.140625" style="289"/>
    <col min="14594" max="14594" width="13.7109375" style="289" customWidth="1"/>
    <col min="14595" max="14595" width="42.7109375" style="289" customWidth="1"/>
    <col min="14596" max="14597" width="8.7109375" style="289" customWidth="1"/>
    <col min="14598" max="14598" width="11.140625" style="289" customWidth="1"/>
    <col min="14599" max="14599" width="11.28515625" style="289" bestFit="1" customWidth="1"/>
    <col min="14600" max="14600" width="10.140625" style="289" bestFit="1" customWidth="1"/>
    <col min="14601" max="14601" width="3.7109375" style="289" customWidth="1"/>
    <col min="14602" max="14849" width="9.140625" style="289"/>
    <col min="14850" max="14850" width="13.7109375" style="289" customWidth="1"/>
    <col min="14851" max="14851" width="42.7109375" style="289" customWidth="1"/>
    <col min="14852" max="14853" width="8.7109375" style="289" customWidth="1"/>
    <col min="14854" max="14854" width="11.140625" style="289" customWidth="1"/>
    <col min="14855" max="14855" width="11.28515625" style="289" bestFit="1" customWidth="1"/>
    <col min="14856" max="14856" width="10.140625" style="289" bestFit="1" customWidth="1"/>
    <col min="14857" max="14857" width="3.7109375" style="289" customWidth="1"/>
    <col min="14858" max="15105" width="9.140625" style="289"/>
    <col min="15106" max="15106" width="13.7109375" style="289" customWidth="1"/>
    <col min="15107" max="15107" width="42.7109375" style="289" customWidth="1"/>
    <col min="15108" max="15109" width="8.7109375" style="289" customWidth="1"/>
    <col min="15110" max="15110" width="11.140625" style="289" customWidth="1"/>
    <col min="15111" max="15111" width="11.28515625" style="289" bestFit="1" customWidth="1"/>
    <col min="15112" max="15112" width="10.140625" style="289" bestFit="1" customWidth="1"/>
    <col min="15113" max="15113" width="3.7109375" style="289" customWidth="1"/>
    <col min="15114" max="15361" width="9.140625" style="289"/>
    <col min="15362" max="15362" width="13.7109375" style="289" customWidth="1"/>
    <col min="15363" max="15363" width="42.7109375" style="289" customWidth="1"/>
    <col min="15364" max="15365" width="8.7109375" style="289" customWidth="1"/>
    <col min="15366" max="15366" width="11.140625" style="289" customWidth="1"/>
    <col min="15367" max="15367" width="11.28515625" style="289" bestFit="1" customWidth="1"/>
    <col min="15368" max="15368" width="10.140625" style="289" bestFit="1" customWidth="1"/>
    <col min="15369" max="15369" width="3.7109375" style="289" customWidth="1"/>
    <col min="15370" max="15617" width="9.140625" style="289"/>
    <col min="15618" max="15618" width="13.7109375" style="289" customWidth="1"/>
    <col min="15619" max="15619" width="42.7109375" style="289" customWidth="1"/>
    <col min="15620" max="15621" width="8.7109375" style="289" customWidth="1"/>
    <col min="15622" max="15622" width="11.140625" style="289" customWidth="1"/>
    <col min="15623" max="15623" width="11.28515625" style="289" bestFit="1" customWidth="1"/>
    <col min="15624" max="15624" width="10.140625" style="289" bestFit="1" customWidth="1"/>
    <col min="15625" max="15625" width="3.7109375" style="289" customWidth="1"/>
    <col min="15626" max="15873" width="9.140625" style="289"/>
    <col min="15874" max="15874" width="13.7109375" style="289" customWidth="1"/>
    <col min="15875" max="15875" width="42.7109375" style="289" customWidth="1"/>
    <col min="15876" max="15877" width="8.7109375" style="289" customWidth="1"/>
    <col min="15878" max="15878" width="11.140625" style="289" customWidth="1"/>
    <col min="15879" max="15879" width="11.28515625" style="289" bestFit="1" customWidth="1"/>
    <col min="15880" max="15880" width="10.140625" style="289" bestFit="1" customWidth="1"/>
    <col min="15881" max="15881" width="3.7109375" style="289" customWidth="1"/>
    <col min="15882" max="16129" width="9.140625" style="289"/>
    <col min="16130" max="16130" width="13.7109375" style="289" customWidth="1"/>
    <col min="16131" max="16131" width="42.7109375" style="289" customWidth="1"/>
    <col min="16132" max="16133" width="8.7109375" style="289" customWidth="1"/>
    <col min="16134" max="16134" width="11.140625" style="289" customWidth="1"/>
    <col min="16135" max="16135" width="11.28515625" style="289" bestFit="1" customWidth="1"/>
    <col min="16136" max="16136" width="10.140625" style="289" bestFit="1" customWidth="1"/>
    <col min="16137" max="16137" width="3.7109375" style="289" customWidth="1"/>
    <col min="16138" max="16384" width="9.140625" style="289"/>
  </cols>
  <sheetData>
    <row r="1" spans="2:12" ht="15.75" thickBot="1" x14ac:dyDescent="0.3">
      <c r="C1" s="3"/>
      <c r="D1" s="4"/>
    </row>
    <row r="2" spans="2:12" ht="15" customHeight="1" x14ac:dyDescent="0.25">
      <c r="B2" s="376" t="s">
        <v>235</v>
      </c>
      <c r="C2" s="366" t="s">
        <v>323</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94" t="s">
        <v>9</v>
      </c>
      <c r="C20" s="20"/>
      <c r="D20" s="20"/>
      <c r="E20" s="21"/>
      <c r="F20" s="21"/>
      <c r="G20" s="21"/>
      <c r="H20" s="21"/>
    </row>
    <row r="21" spans="2:13" s="18" customFormat="1" ht="13.5" thickBot="1" x14ac:dyDescent="0.25">
      <c r="B21" s="103"/>
      <c r="C21" s="25" t="s">
        <v>13</v>
      </c>
      <c r="D21" s="26"/>
      <c r="E21" s="27"/>
      <c r="F21" s="27"/>
      <c r="G21" s="27"/>
      <c r="H21" s="29"/>
    </row>
    <row r="22" spans="2:13" s="119" customFormat="1" ht="12.75" x14ac:dyDescent="0.2">
      <c r="B22" s="113"/>
      <c r="C22" s="114"/>
      <c r="D22" s="115"/>
      <c r="E22" s="116"/>
      <c r="F22" s="116"/>
      <c r="G22" s="117"/>
      <c r="H22" s="118"/>
    </row>
    <row r="23" spans="2:13" s="126" customFormat="1" x14ac:dyDescent="0.25">
      <c r="B23" s="120"/>
      <c r="C23" s="121"/>
      <c r="D23" s="122"/>
      <c r="E23" s="123"/>
      <c r="F23" s="123"/>
      <c r="G23" s="124"/>
      <c r="H23" s="125"/>
      <c r="J23" s="39"/>
      <c r="K23" s="40"/>
      <c r="L23" s="127"/>
      <c r="M23" s="127"/>
    </row>
    <row r="24" spans="2:13" x14ac:dyDescent="0.25">
      <c r="B24" s="83"/>
      <c r="C24" s="128"/>
      <c r="D24" s="129"/>
      <c r="E24" s="130"/>
      <c r="F24" s="130"/>
      <c r="G24" s="131"/>
      <c r="H24" s="132"/>
      <c r="J24" s="45"/>
    </row>
    <row r="25" spans="2:13" x14ac:dyDescent="0.25">
      <c r="B25" s="83"/>
      <c r="C25" s="46"/>
      <c r="D25" s="129"/>
      <c r="E25" s="133"/>
      <c r="F25" s="133"/>
      <c r="G25" s="131"/>
      <c r="H25" s="132"/>
      <c r="J25" s="45"/>
    </row>
    <row r="26" spans="2:13" ht="15.75" thickBot="1" x14ac:dyDescent="0.3">
      <c r="B26" s="104"/>
      <c r="C26" s="50"/>
      <c r="D26" s="51"/>
      <c r="E26" s="134"/>
      <c r="F26" s="134"/>
      <c r="G26" s="134"/>
      <c r="H26" s="135"/>
    </row>
    <row r="27" spans="2:13" ht="15.75" thickBot="1" x14ac:dyDescent="0.3">
      <c r="B27" s="105"/>
      <c r="C27" s="56" t="s">
        <v>14</v>
      </c>
      <c r="D27" s="57"/>
      <c r="E27" s="136"/>
      <c r="F27" s="136"/>
      <c r="G27" s="60" t="s">
        <v>15</v>
      </c>
      <c r="H27" s="12">
        <f>SUM(H22:H26)</f>
        <v>0</v>
      </c>
    </row>
    <row r="28" spans="2:13" ht="15.75" thickBot="1" x14ac:dyDescent="0.3">
      <c r="B28" s="105"/>
      <c r="C28" s="50"/>
      <c r="D28" s="61"/>
      <c r="E28" s="137"/>
      <c r="F28" s="137"/>
      <c r="G28" s="137"/>
      <c r="H28" s="138"/>
    </row>
    <row r="29" spans="2:13" ht="15.75" thickBot="1" x14ac:dyDescent="0.3">
      <c r="B29" s="106"/>
      <c r="C29" s="25" t="s">
        <v>16</v>
      </c>
      <c r="D29" s="61"/>
      <c r="E29" s="137"/>
      <c r="F29" s="137"/>
      <c r="G29" s="137"/>
      <c r="H29" s="138"/>
    </row>
    <row r="30" spans="2:13" s="297" customFormat="1" x14ac:dyDescent="0.25">
      <c r="B30" s="107"/>
      <c r="C30" s="67"/>
      <c r="D30" s="68"/>
      <c r="E30" s="139"/>
      <c r="F30" s="139"/>
      <c r="G30" s="139"/>
      <c r="H30" s="140"/>
    </row>
    <row r="31" spans="2:13" s="297" customFormat="1" x14ac:dyDescent="0.25">
      <c r="B31" s="85"/>
      <c r="C31" s="74"/>
      <c r="D31" s="108"/>
      <c r="E31" s="141"/>
      <c r="F31" s="141"/>
      <c r="G31" s="124"/>
      <c r="H31" s="125"/>
    </row>
    <row r="32" spans="2:13" s="297" customFormat="1" x14ac:dyDescent="0.25">
      <c r="B32" s="85"/>
      <c r="C32" s="74"/>
      <c r="D32" s="75"/>
      <c r="E32" s="142"/>
      <c r="F32" s="142"/>
      <c r="G32" s="124"/>
      <c r="H32" s="125"/>
    </row>
    <row r="33" spans="2:10" s="297" customFormat="1" x14ac:dyDescent="0.25">
      <c r="B33" s="85"/>
      <c r="C33" s="74"/>
      <c r="D33" s="75"/>
      <c r="E33" s="142"/>
      <c r="F33" s="142"/>
      <c r="G33" s="142"/>
      <c r="H33" s="125"/>
    </row>
    <row r="34" spans="2:10" s="297" customFormat="1" x14ac:dyDescent="0.25">
      <c r="B34" s="85"/>
      <c r="C34" s="74"/>
      <c r="D34" s="75"/>
      <c r="E34" s="142"/>
      <c r="F34" s="142"/>
      <c r="G34" s="124"/>
      <c r="H34" s="125"/>
    </row>
    <row r="35" spans="2:10" s="297" customFormat="1" x14ac:dyDescent="0.25">
      <c r="B35" s="85"/>
      <c r="C35" s="74"/>
      <c r="D35" s="75"/>
      <c r="E35" s="142"/>
      <c r="F35" s="142"/>
      <c r="G35" s="124"/>
      <c r="H35" s="125"/>
    </row>
    <row r="36" spans="2:10" x14ac:dyDescent="0.25">
      <c r="B36" s="83"/>
      <c r="C36" s="46"/>
      <c r="D36" s="51"/>
      <c r="E36" s="134"/>
      <c r="F36" s="134"/>
      <c r="G36" s="133"/>
      <c r="H36" s="135"/>
    </row>
    <row r="37" spans="2:10" ht="15.75" thickBot="1" x14ac:dyDescent="0.3">
      <c r="B37" s="104"/>
      <c r="C37" s="50"/>
      <c r="D37" s="79"/>
      <c r="E37" s="143"/>
      <c r="F37" s="143"/>
      <c r="G37" s="131"/>
      <c r="H37" s="144"/>
      <c r="J37" s="45"/>
    </row>
    <row r="38" spans="2:10" ht="15.75" thickBot="1" x14ac:dyDescent="0.3">
      <c r="B38" s="105"/>
      <c r="C38" s="56" t="s">
        <v>17</v>
      </c>
      <c r="D38" s="57"/>
      <c r="E38" s="136"/>
      <c r="F38" s="136"/>
      <c r="G38" s="60" t="s">
        <v>15</v>
      </c>
      <c r="H38" s="12">
        <f>SUM(H30:H37)</f>
        <v>0</v>
      </c>
    </row>
    <row r="39" spans="2:10" ht="15.75" thickBot="1" x14ac:dyDescent="0.3">
      <c r="B39" s="105"/>
      <c r="C39" s="50"/>
      <c r="D39" s="61"/>
      <c r="E39" s="137"/>
      <c r="F39" s="137"/>
      <c r="G39" s="137"/>
      <c r="H39" s="138"/>
    </row>
    <row r="40" spans="2:10" ht="15.75" thickBot="1" x14ac:dyDescent="0.3">
      <c r="B40" s="106"/>
      <c r="C40" s="25" t="s">
        <v>18</v>
      </c>
      <c r="D40" s="109"/>
      <c r="E40" s="145"/>
      <c r="F40" s="145"/>
      <c r="G40" s="145"/>
      <c r="H40" s="146"/>
    </row>
    <row r="41" spans="2: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f>'BSIC12.a-3C '!E48</f>
        <v>310</v>
      </c>
      <c r="F41" s="258">
        <f>'ANAS 2015'!E18</f>
        <v>0.4</v>
      </c>
      <c r="G41" s="259">
        <f t="shared" ref="G41:G45" si="0">E41/$G$15</f>
        <v>310</v>
      </c>
      <c r="H41" s="260">
        <f t="shared" ref="H41:H45" si="1">G41*F41</f>
        <v>124</v>
      </c>
      <c r="J41" s="45"/>
    </row>
    <row r="42" spans="2: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f>'BSIC12.a-3C '!E43</f>
        <v>66</v>
      </c>
      <c r="F42" s="245">
        <f>'ANAS 2015'!E20</f>
        <v>0.85</v>
      </c>
      <c r="G42" s="242">
        <f>E42/$G$15</f>
        <v>66</v>
      </c>
      <c r="H42" s="243">
        <f>G42*F42</f>
        <v>56.1</v>
      </c>
      <c r="J42" s="45"/>
    </row>
    <row r="43" spans="2: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f>'BSIC12.a-3C '!E49</f>
        <v>90</v>
      </c>
      <c r="F43" s="240">
        <f>'ANAS 2015'!E19</f>
        <v>0.25</v>
      </c>
      <c r="G43" s="242">
        <f>E43/$G$15</f>
        <v>90</v>
      </c>
      <c r="H43" s="243">
        <f>G43*F43</f>
        <v>22.5</v>
      </c>
      <c r="J43" s="45"/>
    </row>
    <row r="44" spans="2:10" ht="25.5" x14ac:dyDescent="0.25">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f>'BSIC12.a-3C '!E50</f>
        <v>7</v>
      </c>
      <c r="F44" s="240">
        <f>'ANALISI DI MERCATO'!H5</f>
        <v>37.774421333333336</v>
      </c>
      <c r="G44" s="255">
        <f t="shared" si="0"/>
        <v>7</v>
      </c>
      <c r="H44" s="256">
        <f t="shared" si="1"/>
        <v>264.42094933333334</v>
      </c>
      <c r="J44" s="45"/>
    </row>
    <row r="45" spans="2:10" ht="64.5" thickBot="1" x14ac:dyDescent="0.3">
      <c r="B45" s="225" t="str">
        <f>'ANALISI DI MERCATO'!B3</f>
        <v>BSIC-AM001</v>
      </c>
      <c r="C45" s="22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5" s="225" t="str">
        <f>'ANALISI DI MERCATO'!D3</f>
        <v>giorno</v>
      </c>
      <c r="E45" s="277"/>
      <c r="F45" s="240">
        <f>'ANALISI DI MERCATO'!H3</f>
        <v>46.830839999999995</v>
      </c>
      <c r="G45" s="255">
        <f t="shared" si="0"/>
        <v>0</v>
      </c>
      <c r="H45" s="256">
        <f t="shared" si="1"/>
        <v>0</v>
      </c>
      <c r="J45" s="45"/>
    </row>
    <row r="46" spans="2:10" ht="15.75" thickBot="1" x14ac:dyDescent="0.3">
      <c r="B46" s="105"/>
      <c r="C46" s="56" t="s">
        <v>22</v>
      </c>
      <c r="D46" s="57"/>
      <c r="E46" s="136"/>
      <c r="F46" s="136"/>
      <c r="G46" s="60" t="s">
        <v>15</v>
      </c>
      <c r="H46" s="12">
        <f>SUM(H41:H45)</f>
        <v>467.02094933333331</v>
      </c>
    </row>
    <row r="47" spans="2:10" ht="15.75" thickBot="1" x14ac:dyDescent="0.3">
      <c r="C47" s="87"/>
      <c r="D47" s="88"/>
      <c r="E47" s="147"/>
      <c r="F47" s="147"/>
      <c r="G47" s="148"/>
      <c r="H47" s="148"/>
    </row>
    <row r="48" spans="2:10" ht="15.75" thickBot="1" x14ac:dyDescent="0.3">
      <c r="C48" s="91"/>
      <c r="D48" s="91"/>
      <c r="E48" s="91"/>
      <c r="F48" s="91" t="s">
        <v>23</v>
      </c>
      <c r="G48" s="92" t="s">
        <v>31</v>
      </c>
      <c r="H48" s="12">
        <f>H46+H38+H27</f>
        <v>467.02094933333331</v>
      </c>
    </row>
  </sheetData>
  <mergeCells count="2">
    <mergeCell ref="B2:B3"/>
    <mergeCell ref="C2:F13"/>
  </mergeCells>
  <pageMargins left="0.7" right="0.7" top="0.75" bottom="0.75" header="0.3" footer="0.3"/>
  <pageSetup paperSize="9" scale="5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J56"/>
  <sheetViews>
    <sheetView view="pageBreakPreview" topLeftCell="A22" zoomScale="85" zoomScaleNormal="70" zoomScaleSheetLayoutView="85" workbookViewId="0">
      <selection activeCell="N49" sqref="N49"/>
    </sheetView>
  </sheetViews>
  <sheetFormatPr defaultRowHeight="15" x14ac:dyDescent="0.25"/>
  <cols>
    <col min="1" max="1" width="3.7109375" style="289" customWidth="1"/>
    <col min="2" max="2" width="15.7109375" style="101" customWidth="1"/>
    <col min="3" max="3" width="80.7109375" style="289" customWidth="1"/>
    <col min="4" max="4" width="8.7109375" style="6" customWidth="1"/>
    <col min="5" max="5" width="8.7109375" style="5" customWidth="1"/>
    <col min="6" max="8" width="10.7109375" style="5" customWidth="1"/>
    <col min="9" max="9" width="3.7109375" style="289" customWidth="1"/>
    <col min="10" max="248" width="9.140625" style="289"/>
    <col min="249" max="249" width="13.7109375" style="289" customWidth="1"/>
    <col min="250" max="250" width="42.7109375" style="289" customWidth="1"/>
    <col min="251" max="252" width="8.7109375" style="289" customWidth="1"/>
    <col min="253" max="255" width="10.7109375" style="289" customWidth="1"/>
    <col min="256" max="256" width="3.7109375" style="289" customWidth="1"/>
    <col min="257" max="504" width="9.140625" style="289"/>
    <col min="505" max="505" width="13.7109375" style="289" customWidth="1"/>
    <col min="506" max="506" width="42.7109375" style="289" customWidth="1"/>
    <col min="507" max="508" width="8.7109375" style="289" customWidth="1"/>
    <col min="509" max="511" width="10.7109375" style="289" customWidth="1"/>
    <col min="512" max="512" width="3.7109375" style="289" customWidth="1"/>
    <col min="513" max="760" width="9.140625" style="289"/>
    <col min="761" max="761" width="13.7109375" style="289" customWidth="1"/>
    <col min="762" max="762" width="42.7109375" style="289" customWidth="1"/>
    <col min="763" max="764" width="8.7109375" style="289" customWidth="1"/>
    <col min="765" max="767" width="10.7109375" style="289" customWidth="1"/>
    <col min="768" max="768" width="3.7109375" style="289" customWidth="1"/>
    <col min="769" max="1016" width="9.140625" style="289"/>
    <col min="1017" max="1017" width="13.7109375" style="289" customWidth="1"/>
    <col min="1018" max="1018" width="42.7109375" style="289" customWidth="1"/>
    <col min="1019" max="1020" width="8.7109375" style="289" customWidth="1"/>
    <col min="1021" max="1023" width="10.7109375" style="289" customWidth="1"/>
    <col min="1024" max="1024" width="3.7109375" style="289" customWidth="1"/>
    <col min="1025" max="1272" width="9.140625" style="289"/>
    <col min="1273" max="1273" width="13.7109375" style="289" customWidth="1"/>
    <col min="1274" max="1274" width="42.7109375" style="289" customWidth="1"/>
    <col min="1275" max="1276" width="8.7109375" style="289" customWidth="1"/>
    <col min="1277" max="1279" width="10.7109375" style="289" customWidth="1"/>
    <col min="1280" max="1280" width="3.7109375" style="289" customWidth="1"/>
    <col min="1281" max="1528" width="9.140625" style="289"/>
    <col min="1529" max="1529" width="13.7109375" style="289" customWidth="1"/>
    <col min="1530" max="1530" width="42.7109375" style="289" customWidth="1"/>
    <col min="1531" max="1532" width="8.7109375" style="289" customWidth="1"/>
    <col min="1533" max="1535" width="10.7109375" style="289" customWidth="1"/>
    <col min="1536" max="1536" width="3.7109375" style="289" customWidth="1"/>
    <col min="1537" max="1784" width="9.140625" style="289"/>
    <col min="1785" max="1785" width="13.7109375" style="289" customWidth="1"/>
    <col min="1786" max="1786" width="42.7109375" style="289" customWidth="1"/>
    <col min="1787" max="1788" width="8.7109375" style="289" customWidth="1"/>
    <col min="1789" max="1791" width="10.7109375" style="289" customWidth="1"/>
    <col min="1792" max="1792" width="3.7109375" style="289" customWidth="1"/>
    <col min="1793" max="2040" width="9.140625" style="289"/>
    <col min="2041" max="2041" width="13.7109375" style="289" customWidth="1"/>
    <col min="2042" max="2042" width="42.7109375" style="289" customWidth="1"/>
    <col min="2043" max="2044" width="8.7109375" style="289" customWidth="1"/>
    <col min="2045" max="2047" width="10.7109375" style="289" customWidth="1"/>
    <col min="2048" max="2048" width="3.7109375" style="289" customWidth="1"/>
    <col min="2049" max="2296" width="9.140625" style="289"/>
    <col min="2297" max="2297" width="13.7109375" style="289" customWidth="1"/>
    <col min="2298" max="2298" width="42.7109375" style="289" customWidth="1"/>
    <col min="2299" max="2300" width="8.7109375" style="289" customWidth="1"/>
    <col min="2301" max="2303" width="10.7109375" style="289" customWidth="1"/>
    <col min="2304" max="2304" width="3.7109375" style="289" customWidth="1"/>
    <col min="2305" max="2552" width="9.140625" style="289"/>
    <col min="2553" max="2553" width="13.7109375" style="289" customWidth="1"/>
    <col min="2554" max="2554" width="42.7109375" style="289" customWidth="1"/>
    <col min="2555" max="2556" width="8.7109375" style="289" customWidth="1"/>
    <col min="2557" max="2559" width="10.7109375" style="289" customWidth="1"/>
    <col min="2560" max="2560" width="3.7109375" style="289" customWidth="1"/>
    <col min="2561" max="2808" width="9.140625" style="289"/>
    <col min="2809" max="2809" width="13.7109375" style="289" customWidth="1"/>
    <col min="2810" max="2810" width="42.7109375" style="289" customWidth="1"/>
    <col min="2811" max="2812" width="8.7109375" style="289" customWidth="1"/>
    <col min="2813" max="2815" width="10.7109375" style="289" customWidth="1"/>
    <col min="2816" max="2816" width="3.7109375" style="289" customWidth="1"/>
    <col min="2817" max="3064" width="9.140625" style="289"/>
    <col min="3065" max="3065" width="13.7109375" style="289" customWidth="1"/>
    <col min="3066" max="3066" width="42.7109375" style="289" customWidth="1"/>
    <col min="3067" max="3068" width="8.7109375" style="289" customWidth="1"/>
    <col min="3069" max="3071" width="10.7109375" style="289" customWidth="1"/>
    <col min="3072" max="3072" width="3.7109375" style="289" customWidth="1"/>
    <col min="3073" max="3320" width="9.140625" style="289"/>
    <col min="3321" max="3321" width="13.7109375" style="289" customWidth="1"/>
    <col min="3322" max="3322" width="42.7109375" style="289" customWidth="1"/>
    <col min="3323" max="3324" width="8.7109375" style="289" customWidth="1"/>
    <col min="3325" max="3327" width="10.7109375" style="289" customWidth="1"/>
    <col min="3328" max="3328" width="3.7109375" style="289" customWidth="1"/>
    <col min="3329" max="3576" width="9.140625" style="289"/>
    <col min="3577" max="3577" width="13.7109375" style="289" customWidth="1"/>
    <col min="3578" max="3578" width="42.7109375" style="289" customWidth="1"/>
    <col min="3579" max="3580" width="8.7109375" style="289" customWidth="1"/>
    <col min="3581" max="3583" width="10.7109375" style="289" customWidth="1"/>
    <col min="3584" max="3584" width="3.7109375" style="289" customWidth="1"/>
    <col min="3585" max="3832" width="9.140625" style="289"/>
    <col min="3833" max="3833" width="13.7109375" style="289" customWidth="1"/>
    <col min="3834" max="3834" width="42.7109375" style="289" customWidth="1"/>
    <col min="3835" max="3836" width="8.7109375" style="289" customWidth="1"/>
    <col min="3837" max="3839" width="10.7109375" style="289" customWidth="1"/>
    <col min="3840" max="3840" width="3.7109375" style="289" customWidth="1"/>
    <col min="3841" max="4088" width="9.140625" style="289"/>
    <col min="4089" max="4089" width="13.7109375" style="289" customWidth="1"/>
    <col min="4090" max="4090" width="42.7109375" style="289" customWidth="1"/>
    <col min="4091" max="4092" width="8.7109375" style="289" customWidth="1"/>
    <col min="4093" max="4095" width="10.7109375" style="289" customWidth="1"/>
    <col min="4096" max="4096" width="3.7109375" style="289" customWidth="1"/>
    <col min="4097" max="4344" width="9.140625" style="289"/>
    <col min="4345" max="4345" width="13.7109375" style="289" customWidth="1"/>
    <col min="4346" max="4346" width="42.7109375" style="289" customWidth="1"/>
    <col min="4347" max="4348" width="8.7109375" style="289" customWidth="1"/>
    <col min="4349" max="4351" width="10.7109375" style="289" customWidth="1"/>
    <col min="4352" max="4352" width="3.7109375" style="289" customWidth="1"/>
    <col min="4353" max="4600" width="9.140625" style="289"/>
    <col min="4601" max="4601" width="13.7109375" style="289" customWidth="1"/>
    <col min="4602" max="4602" width="42.7109375" style="289" customWidth="1"/>
    <col min="4603" max="4604" width="8.7109375" style="289" customWidth="1"/>
    <col min="4605" max="4607" width="10.7109375" style="289" customWidth="1"/>
    <col min="4608" max="4608" width="3.7109375" style="289" customWidth="1"/>
    <col min="4609" max="4856" width="9.140625" style="289"/>
    <col min="4857" max="4857" width="13.7109375" style="289" customWidth="1"/>
    <col min="4858" max="4858" width="42.7109375" style="289" customWidth="1"/>
    <col min="4859" max="4860" width="8.7109375" style="289" customWidth="1"/>
    <col min="4861" max="4863" width="10.7109375" style="289" customWidth="1"/>
    <col min="4864" max="4864" width="3.7109375" style="289" customWidth="1"/>
    <col min="4865" max="5112" width="9.140625" style="289"/>
    <col min="5113" max="5113" width="13.7109375" style="289" customWidth="1"/>
    <col min="5114" max="5114" width="42.7109375" style="289" customWidth="1"/>
    <col min="5115" max="5116" width="8.7109375" style="289" customWidth="1"/>
    <col min="5117" max="5119" width="10.7109375" style="289" customWidth="1"/>
    <col min="5120" max="5120" width="3.7109375" style="289" customWidth="1"/>
    <col min="5121" max="5368" width="9.140625" style="289"/>
    <col min="5369" max="5369" width="13.7109375" style="289" customWidth="1"/>
    <col min="5370" max="5370" width="42.7109375" style="289" customWidth="1"/>
    <col min="5371" max="5372" width="8.7109375" style="289" customWidth="1"/>
    <col min="5373" max="5375" width="10.7109375" style="289" customWidth="1"/>
    <col min="5376" max="5376" width="3.7109375" style="289" customWidth="1"/>
    <col min="5377" max="5624" width="9.140625" style="289"/>
    <col min="5625" max="5625" width="13.7109375" style="289" customWidth="1"/>
    <col min="5626" max="5626" width="42.7109375" style="289" customWidth="1"/>
    <col min="5627" max="5628" width="8.7109375" style="289" customWidth="1"/>
    <col min="5629" max="5631" width="10.7109375" style="289" customWidth="1"/>
    <col min="5632" max="5632" width="3.7109375" style="289" customWidth="1"/>
    <col min="5633" max="5880" width="9.140625" style="289"/>
    <col min="5881" max="5881" width="13.7109375" style="289" customWidth="1"/>
    <col min="5882" max="5882" width="42.7109375" style="289" customWidth="1"/>
    <col min="5883" max="5884" width="8.7109375" style="289" customWidth="1"/>
    <col min="5885" max="5887" width="10.7109375" style="289" customWidth="1"/>
    <col min="5888" max="5888" width="3.7109375" style="289" customWidth="1"/>
    <col min="5889" max="6136" width="9.140625" style="289"/>
    <col min="6137" max="6137" width="13.7109375" style="289" customWidth="1"/>
    <col min="6138" max="6138" width="42.7109375" style="289" customWidth="1"/>
    <col min="6139" max="6140" width="8.7109375" style="289" customWidth="1"/>
    <col min="6141" max="6143" width="10.7109375" style="289" customWidth="1"/>
    <col min="6144" max="6144" width="3.7109375" style="289" customWidth="1"/>
    <col min="6145" max="6392" width="9.140625" style="289"/>
    <col min="6393" max="6393" width="13.7109375" style="289" customWidth="1"/>
    <col min="6394" max="6394" width="42.7109375" style="289" customWidth="1"/>
    <col min="6395" max="6396" width="8.7109375" style="289" customWidth="1"/>
    <col min="6397" max="6399" width="10.7109375" style="289" customWidth="1"/>
    <col min="6400" max="6400" width="3.7109375" style="289" customWidth="1"/>
    <col min="6401" max="6648" width="9.140625" style="289"/>
    <col min="6649" max="6649" width="13.7109375" style="289" customWidth="1"/>
    <col min="6650" max="6650" width="42.7109375" style="289" customWidth="1"/>
    <col min="6651" max="6652" width="8.7109375" style="289" customWidth="1"/>
    <col min="6653" max="6655" width="10.7109375" style="289" customWidth="1"/>
    <col min="6656" max="6656" width="3.7109375" style="289" customWidth="1"/>
    <col min="6657" max="6904" width="9.140625" style="289"/>
    <col min="6905" max="6905" width="13.7109375" style="289" customWidth="1"/>
    <col min="6906" max="6906" width="42.7109375" style="289" customWidth="1"/>
    <col min="6907" max="6908" width="8.7109375" style="289" customWidth="1"/>
    <col min="6909" max="6911" width="10.7109375" style="289" customWidth="1"/>
    <col min="6912" max="6912" width="3.7109375" style="289" customWidth="1"/>
    <col min="6913" max="7160" width="9.140625" style="289"/>
    <col min="7161" max="7161" width="13.7109375" style="289" customWidth="1"/>
    <col min="7162" max="7162" width="42.7109375" style="289" customWidth="1"/>
    <col min="7163" max="7164" width="8.7109375" style="289" customWidth="1"/>
    <col min="7165" max="7167" width="10.7109375" style="289" customWidth="1"/>
    <col min="7168" max="7168" width="3.7109375" style="289" customWidth="1"/>
    <col min="7169" max="7416" width="9.140625" style="289"/>
    <col min="7417" max="7417" width="13.7109375" style="289" customWidth="1"/>
    <col min="7418" max="7418" width="42.7109375" style="289" customWidth="1"/>
    <col min="7419" max="7420" width="8.7109375" style="289" customWidth="1"/>
    <col min="7421" max="7423" width="10.7109375" style="289" customWidth="1"/>
    <col min="7424" max="7424" width="3.7109375" style="289" customWidth="1"/>
    <col min="7425" max="7672" width="9.140625" style="289"/>
    <col min="7673" max="7673" width="13.7109375" style="289" customWidth="1"/>
    <col min="7674" max="7674" width="42.7109375" style="289" customWidth="1"/>
    <col min="7675" max="7676" width="8.7109375" style="289" customWidth="1"/>
    <col min="7677" max="7679" width="10.7109375" style="289" customWidth="1"/>
    <col min="7680" max="7680" width="3.7109375" style="289" customWidth="1"/>
    <col min="7681" max="7928" width="9.140625" style="289"/>
    <col min="7929" max="7929" width="13.7109375" style="289" customWidth="1"/>
    <col min="7930" max="7930" width="42.7109375" style="289" customWidth="1"/>
    <col min="7931" max="7932" width="8.7109375" style="289" customWidth="1"/>
    <col min="7933" max="7935" width="10.7109375" style="289" customWidth="1"/>
    <col min="7936" max="7936" width="3.7109375" style="289" customWidth="1"/>
    <col min="7937" max="8184" width="9.140625" style="289"/>
    <col min="8185" max="8185" width="13.7109375" style="289" customWidth="1"/>
    <col min="8186" max="8186" width="42.7109375" style="289" customWidth="1"/>
    <col min="8187" max="8188" width="8.7109375" style="289" customWidth="1"/>
    <col min="8189" max="8191" width="10.7109375" style="289" customWidth="1"/>
    <col min="8192" max="8192" width="3.7109375" style="289" customWidth="1"/>
    <col min="8193" max="8440" width="9.140625" style="289"/>
    <col min="8441" max="8441" width="13.7109375" style="289" customWidth="1"/>
    <col min="8442" max="8442" width="42.7109375" style="289" customWidth="1"/>
    <col min="8443" max="8444" width="8.7109375" style="289" customWidth="1"/>
    <col min="8445" max="8447" width="10.7109375" style="289" customWidth="1"/>
    <col min="8448" max="8448" width="3.7109375" style="289" customWidth="1"/>
    <col min="8449" max="8696" width="9.140625" style="289"/>
    <col min="8697" max="8697" width="13.7109375" style="289" customWidth="1"/>
    <col min="8698" max="8698" width="42.7109375" style="289" customWidth="1"/>
    <col min="8699" max="8700" width="8.7109375" style="289" customWidth="1"/>
    <col min="8701" max="8703" width="10.7109375" style="289" customWidth="1"/>
    <col min="8704" max="8704" width="3.7109375" style="289" customWidth="1"/>
    <col min="8705" max="8952" width="9.140625" style="289"/>
    <col min="8953" max="8953" width="13.7109375" style="289" customWidth="1"/>
    <col min="8954" max="8954" width="42.7109375" style="289" customWidth="1"/>
    <col min="8955" max="8956" width="8.7109375" style="289" customWidth="1"/>
    <col min="8957" max="8959" width="10.7109375" style="289" customWidth="1"/>
    <col min="8960" max="8960" width="3.7109375" style="289" customWidth="1"/>
    <col min="8961" max="9208" width="9.140625" style="289"/>
    <col min="9209" max="9209" width="13.7109375" style="289" customWidth="1"/>
    <col min="9210" max="9210" width="42.7109375" style="289" customWidth="1"/>
    <col min="9211" max="9212" width="8.7109375" style="289" customWidth="1"/>
    <col min="9213" max="9215" width="10.7109375" style="289" customWidth="1"/>
    <col min="9216" max="9216" width="3.7109375" style="289" customWidth="1"/>
    <col min="9217" max="9464" width="9.140625" style="289"/>
    <col min="9465" max="9465" width="13.7109375" style="289" customWidth="1"/>
    <col min="9466" max="9466" width="42.7109375" style="289" customWidth="1"/>
    <col min="9467" max="9468" width="8.7109375" style="289" customWidth="1"/>
    <col min="9469" max="9471" width="10.7109375" style="289" customWidth="1"/>
    <col min="9472" max="9472" width="3.7109375" style="289" customWidth="1"/>
    <col min="9473" max="9720" width="9.140625" style="289"/>
    <col min="9721" max="9721" width="13.7109375" style="289" customWidth="1"/>
    <col min="9722" max="9722" width="42.7109375" style="289" customWidth="1"/>
    <col min="9723" max="9724" width="8.7109375" style="289" customWidth="1"/>
    <col min="9725" max="9727" width="10.7109375" style="289" customWidth="1"/>
    <col min="9728" max="9728" width="3.7109375" style="289" customWidth="1"/>
    <col min="9729" max="9976" width="9.140625" style="289"/>
    <col min="9977" max="9977" width="13.7109375" style="289" customWidth="1"/>
    <col min="9978" max="9978" width="42.7109375" style="289" customWidth="1"/>
    <col min="9979" max="9980" width="8.7109375" style="289" customWidth="1"/>
    <col min="9981" max="9983" width="10.7109375" style="289" customWidth="1"/>
    <col min="9984" max="9984" width="3.7109375" style="289" customWidth="1"/>
    <col min="9985" max="10232" width="9.140625" style="289"/>
    <col min="10233" max="10233" width="13.7109375" style="289" customWidth="1"/>
    <col min="10234" max="10234" width="42.7109375" style="289" customWidth="1"/>
    <col min="10235" max="10236" width="8.7109375" style="289" customWidth="1"/>
    <col min="10237" max="10239" width="10.7109375" style="289" customWidth="1"/>
    <col min="10240" max="10240" width="3.7109375" style="289" customWidth="1"/>
    <col min="10241" max="10488" width="9.140625" style="289"/>
    <col min="10489" max="10489" width="13.7109375" style="289" customWidth="1"/>
    <col min="10490" max="10490" width="42.7109375" style="289" customWidth="1"/>
    <col min="10491" max="10492" width="8.7109375" style="289" customWidth="1"/>
    <col min="10493" max="10495" width="10.7109375" style="289" customWidth="1"/>
    <col min="10496" max="10496" width="3.7109375" style="289" customWidth="1"/>
    <col min="10497" max="10744" width="9.140625" style="289"/>
    <col min="10745" max="10745" width="13.7109375" style="289" customWidth="1"/>
    <col min="10746" max="10746" width="42.7109375" style="289" customWidth="1"/>
    <col min="10747" max="10748" width="8.7109375" style="289" customWidth="1"/>
    <col min="10749" max="10751" width="10.7109375" style="289" customWidth="1"/>
    <col min="10752" max="10752" width="3.7109375" style="289" customWidth="1"/>
    <col min="10753" max="11000" width="9.140625" style="289"/>
    <col min="11001" max="11001" width="13.7109375" style="289" customWidth="1"/>
    <col min="11002" max="11002" width="42.7109375" style="289" customWidth="1"/>
    <col min="11003" max="11004" width="8.7109375" style="289" customWidth="1"/>
    <col min="11005" max="11007" width="10.7109375" style="289" customWidth="1"/>
    <col min="11008" max="11008" width="3.7109375" style="289" customWidth="1"/>
    <col min="11009" max="11256" width="9.140625" style="289"/>
    <col min="11257" max="11257" width="13.7109375" style="289" customWidth="1"/>
    <col min="11258" max="11258" width="42.7109375" style="289" customWidth="1"/>
    <col min="11259" max="11260" width="8.7109375" style="289" customWidth="1"/>
    <col min="11261" max="11263" width="10.7109375" style="289" customWidth="1"/>
    <col min="11264" max="11264" width="3.7109375" style="289" customWidth="1"/>
    <col min="11265" max="11512" width="9.140625" style="289"/>
    <col min="11513" max="11513" width="13.7109375" style="289" customWidth="1"/>
    <col min="11514" max="11514" width="42.7109375" style="289" customWidth="1"/>
    <col min="11515" max="11516" width="8.7109375" style="289" customWidth="1"/>
    <col min="11517" max="11519" width="10.7109375" style="289" customWidth="1"/>
    <col min="11520" max="11520" width="3.7109375" style="289" customWidth="1"/>
    <col min="11521" max="11768" width="9.140625" style="289"/>
    <col min="11769" max="11769" width="13.7109375" style="289" customWidth="1"/>
    <col min="11770" max="11770" width="42.7109375" style="289" customWidth="1"/>
    <col min="11771" max="11772" width="8.7109375" style="289" customWidth="1"/>
    <col min="11773" max="11775" width="10.7109375" style="289" customWidth="1"/>
    <col min="11776" max="11776" width="3.7109375" style="289" customWidth="1"/>
    <col min="11777" max="12024" width="9.140625" style="289"/>
    <col min="12025" max="12025" width="13.7109375" style="289" customWidth="1"/>
    <col min="12026" max="12026" width="42.7109375" style="289" customWidth="1"/>
    <col min="12027" max="12028" width="8.7109375" style="289" customWidth="1"/>
    <col min="12029" max="12031" width="10.7109375" style="289" customWidth="1"/>
    <col min="12032" max="12032" width="3.7109375" style="289" customWidth="1"/>
    <col min="12033" max="12280" width="9.140625" style="289"/>
    <col min="12281" max="12281" width="13.7109375" style="289" customWidth="1"/>
    <col min="12282" max="12282" width="42.7109375" style="289" customWidth="1"/>
    <col min="12283" max="12284" width="8.7109375" style="289" customWidth="1"/>
    <col min="12285" max="12287" width="10.7109375" style="289" customWidth="1"/>
    <col min="12288" max="12288" width="3.7109375" style="289" customWidth="1"/>
    <col min="12289" max="12536" width="9.140625" style="289"/>
    <col min="12537" max="12537" width="13.7109375" style="289" customWidth="1"/>
    <col min="12538" max="12538" width="42.7109375" style="289" customWidth="1"/>
    <col min="12539" max="12540" width="8.7109375" style="289" customWidth="1"/>
    <col min="12541" max="12543" width="10.7109375" style="289" customWidth="1"/>
    <col min="12544" max="12544" width="3.7109375" style="289" customWidth="1"/>
    <col min="12545" max="12792" width="9.140625" style="289"/>
    <col min="12793" max="12793" width="13.7109375" style="289" customWidth="1"/>
    <col min="12794" max="12794" width="42.7109375" style="289" customWidth="1"/>
    <col min="12795" max="12796" width="8.7109375" style="289" customWidth="1"/>
    <col min="12797" max="12799" width="10.7109375" style="289" customWidth="1"/>
    <col min="12800" max="12800" width="3.7109375" style="289" customWidth="1"/>
    <col min="12801" max="13048" width="9.140625" style="289"/>
    <col min="13049" max="13049" width="13.7109375" style="289" customWidth="1"/>
    <col min="13050" max="13050" width="42.7109375" style="289" customWidth="1"/>
    <col min="13051" max="13052" width="8.7109375" style="289" customWidth="1"/>
    <col min="13053" max="13055" width="10.7109375" style="289" customWidth="1"/>
    <col min="13056" max="13056" width="3.7109375" style="289" customWidth="1"/>
    <col min="13057" max="13304" width="9.140625" style="289"/>
    <col min="13305" max="13305" width="13.7109375" style="289" customWidth="1"/>
    <col min="13306" max="13306" width="42.7109375" style="289" customWidth="1"/>
    <col min="13307" max="13308" width="8.7109375" style="289" customWidth="1"/>
    <col min="13309" max="13311" width="10.7109375" style="289" customWidth="1"/>
    <col min="13312" max="13312" width="3.7109375" style="289" customWidth="1"/>
    <col min="13313" max="13560" width="9.140625" style="289"/>
    <col min="13561" max="13561" width="13.7109375" style="289" customWidth="1"/>
    <col min="13562" max="13562" width="42.7109375" style="289" customWidth="1"/>
    <col min="13563" max="13564" width="8.7109375" style="289" customWidth="1"/>
    <col min="13565" max="13567" width="10.7109375" style="289" customWidth="1"/>
    <col min="13568" max="13568" width="3.7109375" style="289" customWidth="1"/>
    <col min="13569" max="13816" width="9.140625" style="289"/>
    <col min="13817" max="13817" width="13.7109375" style="289" customWidth="1"/>
    <col min="13818" max="13818" width="42.7109375" style="289" customWidth="1"/>
    <col min="13819" max="13820" width="8.7109375" style="289" customWidth="1"/>
    <col min="13821" max="13823" width="10.7109375" style="289" customWidth="1"/>
    <col min="13824" max="13824" width="3.7109375" style="289" customWidth="1"/>
    <col min="13825" max="14072" width="9.140625" style="289"/>
    <col min="14073" max="14073" width="13.7109375" style="289" customWidth="1"/>
    <col min="14074" max="14074" width="42.7109375" style="289" customWidth="1"/>
    <col min="14075" max="14076" width="8.7109375" style="289" customWidth="1"/>
    <col min="14077" max="14079" width="10.7109375" style="289" customWidth="1"/>
    <col min="14080" max="14080" width="3.7109375" style="289" customWidth="1"/>
    <col min="14081" max="14328" width="9.140625" style="289"/>
    <col min="14329" max="14329" width="13.7109375" style="289" customWidth="1"/>
    <col min="14330" max="14330" width="42.7109375" style="289" customWidth="1"/>
    <col min="14331" max="14332" width="8.7109375" style="289" customWidth="1"/>
    <col min="14333" max="14335" width="10.7109375" style="289" customWidth="1"/>
    <col min="14336" max="14336" width="3.7109375" style="289" customWidth="1"/>
    <col min="14337" max="14584" width="9.140625" style="289"/>
    <col min="14585" max="14585" width="13.7109375" style="289" customWidth="1"/>
    <col min="14586" max="14586" width="42.7109375" style="289" customWidth="1"/>
    <col min="14587" max="14588" width="8.7109375" style="289" customWidth="1"/>
    <col min="14589" max="14591" width="10.7109375" style="289" customWidth="1"/>
    <col min="14592" max="14592" width="3.7109375" style="289" customWidth="1"/>
    <col min="14593" max="14840" width="9.140625" style="289"/>
    <col min="14841" max="14841" width="13.7109375" style="289" customWidth="1"/>
    <col min="14842" max="14842" width="42.7109375" style="289" customWidth="1"/>
    <col min="14843" max="14844" width="8.7109375" style="289" customWidth="1"/>
    <col min="14845" max="14847" width="10.7109375" style="289" customWidth="1"/>
    <col min="14848" max="14848" width="3.7109375" style="289" customWidth="1"/>
    <col min="14849" max="15096" width="9.140625" style="289"/>
    <col min="15097" max="15097" width="13.7109375" style="289" customWidth="1"/>
    <col min="15098" max="15098" width="42.7109375" style="289" customWidth="1"/>
    <col min="15099" max="15100" width="8.7109375" style="289" customWidth="1"/>
    <col min="15101" max="15103" width="10.7109375" style="289" customWidth="1"/>
    <col min="15104" max="15104" width="3.7109375" style="289" customWidth="1"/>
    <col min="15105" max="15352" width="9.140625" style="289"/>
    <col min="15353" max="15353" width="13.7109375" style="289" customWidth="1"/>
    <col min="15354" max="15354" width="42.7109375" style="289" customWidth="1"/>
    <col min="15355" max="15356" width="8.7109375" style="289" customWidth="1"/>
    <col min="15357" max="15359" width="10.7109375" style="289" customWidth="1"/>
    <col min="15360" max="15360" width="3.7109375" style="289" customWidth="1"/>
    <col min="15361" max="15608" width="9.140625" style="289"/>
    <col min="15609" max="15609" width="13.7109375" style="289" customWidth="1"/>
    <col min="15610" max="15610" width="42.7109375" style="289" customWidth="1"/>
    <col min="15611" max="15612" width="8.7109375" style="289" customWidth="1"/>
    <col min="15613" max="15615" width="10.7109375" style="289" customWidth="1"/>
    <col min="15616" max="15616" width="3.7109375" style="289" customWidth="1"/>
    <col min="15617" max="15864" width="9.140625" style="289"/>
    <col min="15865" max="15865" width="13.7109375" style="289" customWidth="1"/>
    <col min="15866" max="15866" width="42.7109375" style="289" customWidth="1"/>
    <col min="15867" max="15868" width="8.7109375" style="289" customWidth="1"/>
    <col min="15869" max="15871" width="10.7109375" style="289" customWidth="1"/>
    <col min="15872" max="15872" width="3.7109375" style="289" customWidth="1"/>
    <col min="15873" max="16120" width="9.140625" style="289"/>
    <col min="16121" max="16121" width="13.7109375" style="289" customWidth="1"/>
    <col min="16122" max="16122" width="42.7109375" style="289" customWidth="1"/>
    <col min="16123" max="16124" width="8.7109375" style="289" customWidth="1"/>
    <col min="16125" max="16127" width="10.7109375" style="289" customWidth="1"/>
    <col min="16128" max="16128" width="3.7109375" style="289" customWidth="1"/>
    <col min="16129" max="16384" width="9.140625" style="289"/>
  </cols>
  <sheetData>
    <row r="1" spans="2:8" ht="15.75" thickBot="1" x14ac:dyDescent="0.3">
      <c r="C1" s="3"/>
      <c r="D1" s="4"/>
    </row>
    <row r="2" spans="2:8" ht="15" customHeight="1" x14ac:dyDescent="0.25">
      <c r="B2" s="376" t="s">
        <v>236</v>
      </c>
      <c r="C2" s="366" t="s">
        <v>324</v>
      </c>
      <c r="D2" s="378"/>
      <c r="E2" s="378"/>
      <c r="F2" s="379"/>
    </row>
    <row r="3" spans="2:8" ht="15.75" customHeight="1" thickBot="1" x14ac:dyDescent="0.3">
      <c r="B3" s="377"/>
      <c r="C3" s="380"/>
      <c r="D3" s="381"/>
      <c r="E3" s="381"/>
      <c r="F3" s="382"/>
    </row>
    <row r="4" spans="2:8" x14ac:dyDescent="0.25">
      <c r="C4" s="380"/>
      <c r="D4" s="381"/>
      <c r="E4" s="381"/>
      <c r="F4" s="382"/>
    </row>
    <row r="5" spans="2:8" x14ac:dyDescent="0.25">
      <c r="C5" s="380"/>
      <c r="D5" s="381"/>
      <c r="E5" s="381"/>
      <c r="F5" s="382"/>
    </row>
    <row r="6" spans="2:8" x14ac:dyDescent="0.25">
      <c r="C6" s="380"/>
      <c r="D6" s="381"/>
      <c r="E6" s="381"/>
      <c r="F6" s="382"/>
    </row>
    <row r="7" spans="2:8" x14ac:dyDescent="0.25">
      <c r="C7" s="380"/>
      <c r="D7" s="381"/>
      <c r="E7" s="381"/>
      <c r="F7" s="382"/>
    </row>
    <row r="8" spans="2:8" x14ac:dyDescent="0.25">
      <c r="C8" s="380"/>
      <c r="D8" s="381"/>
      <c r="E8" s="381"/>
      <c r="F8" s="382"/>
    </row>
    <row r="9" spans="2:8" x14ac:dyDescent="0.25">
      <c r="C9" s="380"/>
      <c r="D9" s="381"/>
      <c r="E9" s="381"/>
      <c r="F9" s="382"/>
    </row>
    <row r="10" spans="2:8" x14ac:dyDescent="0.25">
      <c r="C10" s="380"/>
      <c r="D10" s="381"/>
      <c r="E10" s="381"/>
      <c r="F10" s="382"/>
    </row>
    <row r="11" spans="2:8" x14ac:dyDescent="0.25">
      <c r="C11" s="380"/>
      <c r="D11" s="381"/>
      <c r="E11" s="381"/>
      <c r="F11" s="382"/>
    </row>
    <row r="12" spans="2:8" x14ac:dyDescent="0.25">
      <c r="C12" s="380"/>
      <c r="D12" s="381"/>
      <c r="E12" s="381"/>
      <c r="F12" s="382"/>
    </row>
    <row r="13" spans="2:8" x14ac:dyDescent="0.25">
      <c r="C13" s="383"/>
      <c r="D13" s="384"/>
      <c r="E13" s="384"/>
      <c r="F13" s="385"/>
    </row>
    <row r="14" spans="2:8" ht="15.75" thickBot="1" x14ac:dyDescent="0.3"/>
    <row r="15" spans="2:8" s="8" customFormat="1" ht="13.5" thickBot="1" x14ac:dyDescent="0.25">
      <c r="B15" s="102"/>
      <c r="C15" s="8" t="s">
        <v>0</v>
      </c>
      <c r="D15" s="9"/>
      <c r="E15" s="10"/>
      <c r="F15" s="11" t="s">
        <v>1</v>
      </c>
      <c r="G15" s="12">
        <v>1</v>
      </c>
      <c r="H15" s="10"/>
    </row>
    <row r="16" spans="2:8" ht="15.75" thickBot="1" x14ac:dyDescent="0.3">
      <c r="C16" s="8"/>
      <c r="F16" s="11"/>
      <c r="G16" s="12"/>
    </row>
    <row r="17" spans="2:10" ht="15.75" thickBot="1" x14ac:dyDescent="0.3">
      <c r="C17" s="8"/>
      <c r="F17" s="11"/>
      <c r="G17" s="12"/>
    </row>
    <row r="18" spans="2:10" ht="15.75" thickBot="1" x14ac:dyDescent="0.3"/>
    <row r="19" spans="2:10" s="18" customFormat="1" ht="12.75" x14ac:dyDescent="0.2">
      <c r="B19" s="13" t="s">
        <v>2</v>
      </c>
      <c r="C19" s="14" t="s">
        <v>3</v>
      </c>
      <c r="D19" s="14" t="s">
        <v>4</v>
      </c>
      <c r="E19" s="15" t="s">
        <v>5</v>
      </c>
      <c r="F19" s="15" t="s">
        <v>6</v>
      </c>
      <c r="G19" s="15" t="s">
        <v>7</v>
      </c>
      <c r="H19" s="15" t="s">
        <v>8</v>
      </c>
    </row>
    <row r="20" spans="2:10" s="18" customFormat="1" ht="13.5" thickBot="1" x14ac:dyDescent="0.25">
      <c r="B20" s="19" t="s">
        <v>9</v>
      </c>
      <c r="C20" s="20"/>
      <c r="D20" s="20"/>
      <c r="E20" s="21"/>
      <c r="F20" s="21"/>
      <c r="G20" s="21"/>
      <c r="H20" s="21"/>
    </row>
    <row r="21" spans="2:10" s="18" customFormat="1" ht="13.5" thickBot="1" x14ac:dyDescent="0.25">
      <c r="B21" s="160"/>
      <c r="C21" s="25" t="s">
        <v>13</v>
      </c>
      <c r="D21" s="26"/>
      <c r="E21" s="27"/>
      <c r="F21" s="27"/>
      <c r="G21" s="27"/>
      <c r="H21" s="29"/>
    </row>
    <row r="22" spans="2:10" s="119" customFormat="1" x14ac:dyDescent="0.25">
      <c r="B22" s="149"/>
      <c r="C22" s="114"/>
      <c r="D22" s="115"/>
      <c r="E22" s="116"/>
      <c r="F22" s="116"/>
      <c r="G22" s="32"/>
      <c r="H22" s="33"/>
    </row>
    <row r="23" spans="2:10"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94">
        <f>2*2+3*2</f>
        <v>10</v>
      </c>
      <c r="F23" s="226">
        <f>'ANAS 2015'!E24</f>
        <v>75.648979999999995</v>
      </c>
      <c r="G23" s="267">
        <f>E23/$G$15</f>
        <v>10</v>
      </c>
      <c r="H23" s="268">
        <f>G23*F23</f>
        <v>756.48979999999995</v>
      </c>
      <c r="J23" s="45"/>
    </row>
    <row r="24" spans="2:10" ht="15.75" thickBot="1" x14ac:dyDescent="0.3">
      <c r="B24" s="110"/>
      <c r="C24" s="50"/>
      <c r="D24" s="51"/>
      <c r="E24" s="52"/>
      <c r="F24" s="52"/>
      <c r="G24" s="52"/>
      <c r="H24" s="54"/>
    </row>
    <row r="25" spans="2:10" ht="15.75" thickBot="1" x14ac:dyDescent="0.3">
      <c r="B25" s="162"/>
      <c r="C25" s="56" t="s">
        <v>14</v>
      </c>
      <c r="D25" s="57"/>
      <c r="E25" s="58"/>
      <c r="F25" s="58"/>
      <c r="G25" s="60" t="s">
        <v>15</v>
      </c>
      <c r="H25" s="12">
        <f>SUM(H22:H24)</f>
        <v>756.48979999999995</v>
      </c>
    </row>
    <row r="26" spans="2:10" ht="15.75" thickBot="1" x14ac:dyDescent="0.3">
      <c r="B26" s="162"/>
      <c r="C26" s="50"/>
      <c r="D26" s="61"/>
      <c r="E26" s="62"/>
      <c r="F26" s="62"/>
      <c r="G26" s="62"/>
      <c r="H26" s="64"/>
    </row>
    <row r="27" spans="2:10" x14ac:dyDescent="0.25">
      <c r="B27" s="261"/>
      <c r="C27" s="171" t="s">
        <v>16</v>
      </c>
      <c r="D27" s="61"/>
      <c r="E27" s="62"/>
      <c r="F27" s="62"/>
      <c r="G27" s="62"/>
      <c r="H27" s="64"/>
    </row>
    <row r="28" spans="2:10" x14ac:dyDescent="0.25">
      <c r="B28" s="262"/>
      <c r="C28" s="263"/>
      <c r="D28" s="84"/>
      <c r="E28" s="32"/>
      <c r="F28" s="32"/>
      <c r="G28" s="32"/>
      <c r="H28" s="33"/>
    </row>
    <row r="29" spans="2:10" x14ac:dyDescent="0.25">
      <c r="B29" s="264"/>
      <c r="C29" s="228" t="s">
        <v>316</v>
      </c>
      <c r="D29" s="244"/>
      <c r="E29" s="245"/>
      <c r="F29" s="245"/>
      <c r="G29" s="245"/>
      <c r="H29" s="265"/>
    </row>
    <row r="30" spans="2:10" x14ac:dyDescent="0.25">
      <c r="B30" s="224" t="str">
        <f>'ANAS 2015'!B23</f>
        <v>CE.1.05</v>
      </c>
      <c r="C30" s="266" t="str">
        <f>'ANAS 2015'!C23</f>
        <v>Guardiania (turni 8 ore)</v>
      </c>
      <c r="D30" s="244" t="str">
        <f>'ANAS 2015'!D23</f>
        <v>h</v>
      </c>
      <c r="E30" s="245">
        <f>2*2+2*2</f>
        <v>8</v>
      </c>
      <c r="F30" s="245">
        <f>'ANAS 2015'!E23</f>
        <v>23.480270000000001</v>
      </c>
      <c r="G30" s="267">
        <f>E30/$G$15</f>
        <v>8</v>
      </c>
      <c r="H30" s="268">
        <f>G30*F30</f>
        <v>187.84216000000001</v>
      </c>
    </row>
    <row r="31" spans="2:10" x14ac:dyDescent="0.25">
      <c r="B31" s="232"/>
      <c r="C31" s="266"/>
      <c r="D31" s="239"/>
      <c r="E31" s="240"/>
      <c r="F31" s="245"/>
      <c r="G31" s="267"/>
      <c r="H31" s="268"/>
    </row>
    <row r="32" spans="2:10" x14ac:dyDescent="0.25">
      <c r="B32" s="232"/>
      <c r="C32" s="229" t="s">
        <v>317</v>
      </c>
      <c r="D32" s="239"/>
      <c r="E32" s="240"/>
      <c r="F32" s="240"/>
      <c r="G32" s="240"/>
      <c r="H32" s="268"/>
    </row>
    <row r="33" spans="2:10" x14ac:dyDescent="0.25">
      <c r="B33" s="224" t="str">
        <f>'ANAS 2015'!B23</f>
        <v>CE.1.05</v>
      </c>
      <c r="C33" s="266" t="str">
        <f>'ANAS 2015'!C23</f>
        <v>Guardiania (turni 8 ore)</v>
      </c>
      <c r="D33" s="239" t="str">
        <f>'ANAS 2015'!D23</f>
        <v>h</v>
      </c>
      <c r="E33" s="240">
        <f>2*3+2*3</f>
        <v>12</v>
      </c>
      <c r="F33" s="245">
        <f>'ANAS 2015'!E23</f>
        <v>23.480270000000001</v>
      </c>
      <c r="G33" s="267">
        <f>E33/$G$15</f>
        <v>12</v>
      </c>
      <c r="H33" s="268">
        <f>G33*F33</f>
        <v>281.76324</v>
      </c>
    </row>
    <row r="34" spans="2:10" ht="15.75" thickBot="1" x14ac:dyDescent="0.3">
      <c r="B34" s="224"/>
      <c r="C34" s="266"/>
      <c r="D34" s="239"/>
      <c r="E34" s="240"/>
      <c r="F34" s="245"/>
      <c r="G34" s="267"/>
      <c r="H34" s="268"/>
    </row>
    <row r="35" spans="2:10" ht="15.75" thickBot="1" x14ac:dyDescent="0.3">
      <c r="B35" s="162"/>
      <c r="C35" s="56" t="s">
        <v>17</v>
      </c>
      <c r="D35" s="57"/>
      <c r="E35" s="58"/>
      <c r="F35" s="58"/>
      <c r="G35" s="60" t="s">
        <v>15</v>
      </c>
      <c r="H35" s="12">
        <f>SUM(H29:H34)</f>
        <v>469.60540000000003</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318</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1226.0952</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zoomScale="85" zoomScaleNormal="85" workbookViewId="0">
      <selection activeCell="AB21" sqref="AB21:AF21"/>
    </sheetView>
  </sheetViews>
  <sheetFormatPr defaultRowHeight="15" x14ac:dyDescent="0.25"/>
  <cols>
    <col min="1" max="28" width="2.7109375" style="172" customWidth="1"/>
    <col min="29" max="31" width="3" style="172" customWidth="1"/>
    <col min="32" max="32" width="2.85546875" style="172" customWidth="1"/>
    <col min="33" max="256" width="9.140625" style="172"/>
    <col min="257" max="284" width="2.7109375" style="172" customWidth="1"/>
    <col min="285" max="287" width="3" style="172" customWidth="1"/>
    <col min="288" max="288" width="2.85546875" style="172" customWidth="1"/>
    <col min="289" max="512" width="9.140625" style="172"/>
    <col min="513" max="540" width="2.7109375" style="172" customWidth="1"/>
    <col min="541" max="543" width="3" style="172" customWidth="1"/>
    <col min="544" max="544" width="2.85546875" style="172" customWidth="1"/>
    <col min="545" max="768" width="9.140625" style="172"/>
    <col min="769" max="796" width="2.7109375" style="172" customWidth="1"/>
    <col min="797" max="799" width="3" style="172" customWidth="1"/>
    <col min="800" max="800" width="2.85546875" style="172" customWidth="1"/>
    <col min="801" max="1024" width="9.140625" style="172"/>
    <col min="1025" max="1052" width="2.7109375" style="172" customWidth="1"/>
    <col min="1053" max="1055" width="3" style="172" customWidth="1"/>
    <col min="1056" max="1056" width="2.85546875" style="172" customWidth="1"/>
    <col min="1057" max="1280" width="9.140625" style="172"/>
    <col min="1281" max="1308" width="2.7109375" style="172" customWidth="1"/>
    <col min="1309" max="1311" width="3" style="172" customWidth="1"/>
    <col min="1312" max="1312" width="2.85546875" style="172" customWidth="1"/>
    <col min="1313" max="1536" width="9.140625" style="172"/>
    <col min="1537" max="1564" width="2.7109375" style="172" customWidth="1"/>
    <col min="1565" max="1567" width="3" style="172" customWidth="1"/>
    <col min="1568" max="1568" width="2.85546875" style="172" customWidth="1"/>
    <col min="1569" max="1792" width="9.140625" style="172"/>
    <col min="1793" max="1820" width="2.7109375" style="172" customWidth="1"/>
    <col min="1821" max="1823" width="3" style="172" customWidth="1"/>
    <col min="1824" max="1824" width="2.85546875" style="172" customWidth="1"/>
    <col min="1825" max="2048" width="9.140625" style="172"/>
    <col min="2049" max="2076" width="2.7109375" style="172" customWidth="1"/>
    <col min="2077" max="2079" width="3" style="172" customWidth="1"/>
    <col min="2080" max="2080" width="2.85546875" style="172" customWidth="1"/>
    <col min="2081" max="2304" width="9.140625" style="172"/>
    <col min="2305" max="2332" width="2.7109375" style="172" customWidth="1"/>
    <col min="2333" max="2335" width="3" style="172" customWidth="1"/>
    <col min="2336" max="2336" width="2.85546875" style="172" customWidth="1"/>
    <col min="2337" max="2560" width="9.140625" style="172"/>
    <col min="2561" max="2588" width="2.7109375" style="172" customWidth="1"/>
    <col min="2589" max="2591" width="3" style="172" customWidth="1"/>
    <col min="2592" max="2592" width="2.85546875" style="172" customWidth="1"/>
    <col min="2593" max="2816" width="9.140625" style="172"/>
    <col min="2817" max="2844" width="2.7109375" style="172" customWidth="1"/>
    <col min="2845" max="2847" width="3" style="172" customWidth="1"/>
    <col min="2848" max="2848" width="2.85546875" style="172" customWidth="1"/>
    <col min="2849" max="3072" width="9.140625" style="172"/>
    <col min="3073" max="3100" width="2.7109375" style="172" customWidth="1"/>
    <col min="3101" max="3103" width="3" style="172" customWidth="1"/>
    <col min="3104" max="3104" width="2.85546875" style="172" customWidth="1"/>
    <col min="3105" max="3328" width="9.140625" style="172"/>
    <col min="3329" max="3356" width="2.7109375" style="172" customWidth="1"/>
    <col min="3357" max="3359" width="3" style="172" customWidth="1"/>
    <col min="3360" max="3360" width="2.85546875" style="172" customWidth="1"/>
    <col min="3361" max="3584" width="9.140625" style="172"/>
    <col min="3585" max="3612" width="2.7109375" style="172" customWidth="1"/>
    <col min="3613" max="3615" width="3" style="172" customWidth="1"/>
    <col min="3616" max="3616" width="2.85546875" style="172" customWidth="1"/>
    <col min="3617" max="3840" width="9.140625" style="172"/>
    <col min="3841" max="3868" width="2.7109375" style="172" customWidth="1"/>
    <col min="3869" max="3871" width="3" style="172" customWidth="1"/>
    <col min="3872" max="3872" width="2.85546875" style="172" customWidth="1"/>
    <col min="3873" max="4096" width="9.140625" style="172"/>
    <col min="4097" max="4124" width="2.7109375" style="172" customWidth="1"/>
    <col min="4125" max="4127" width="3" style="172" customWidth="1"/>
    <col min="4128" max="4128" width="2.85546875" style="172" customWidth="1"/>
    <col min="4129" max="4352" width="9.140625" style="172"/>
    <col min="4353" max="4380" width="2.7109375" style="172" customWidth="1"/>
    <col min="4381" max="4383" width="3" style="172" customWidth="1"/>
    <col min="4384" max="4384" width="2.85546875" style="172" customWidth="1"/>
    <col min="4385" max="4608" width="9.140625" style="172"/>
    <col min="4609" max="4636" width="2.7109375" style="172" customWidth="1"/>
    <col min="4637" max="4639" width="3" style="172" customWidth="1"/>
    <col min="4640" max="4640" width="2.85546875" style="172" customWidth="1"/>
    <col min="4641" max="4864" width="9.140625" style="172"/>
    <col min="4865" max="4892" width="2.7109375" style="172" customWidth="1"/>
    <col min="4893" max="4895" width="3" style="172" customWidth="1"/>
    <col min="4896" max="4896" width="2.85546875" style="172" customWidth="1"/>
    <col min="4897" max="5120" width="9.140625" style="172"/>
    <col min="5121" max="5148" width="2.7109375" style="172" customWidth="1"/>
    <col min="5149" max="5151" width="3" style="172" customWidth="1"/>
    <col min="5152" max="5152" width="2.85546875" style="172" customWidth="1"/>
    <col min="5153" max="5376" width="9.140625" style="172"/>
    <col min="5377" max="5404" width="2.7109375" style="172" customWidth="1"/>
    <col min="5405" max="5407" width="3" style="172" customWidth="1"/>
    <col min="5408" max="5408" width="2.85546875" style="172" customWidth="1"/>
    <col min="5409" max="5632" width="9.140625" style="172"/>
    <col min="5633" max="5660" width="2.7109375" style="172" customWidth="1"/>
    <col min="5661" max="5663" width="3" style="172" customWidth="1"/>
    <col min="5664" max="5664" width="2.85546875" style="172" customWidth="1"/>
    <col min="5665" max="5888" width="9.140625" style="172"/>
    <col min="5889" max="5916" width="2.7109375" style="172" customWidth="1"/>
    <col min="5917" max="5919" width="3" style="172" customWidth="1"/>
    <col min="5920" max="5920" width="2.85546875" style="172" customWidth="1"/>
    <col min="5921" max="6144" width="9.140625" style="172"/>
    <col min="6145" max="6172" width="2.7109375" style="172" customWidth="1"/>
    <col min="6173" max="6175" width="3" style="172" customWidth="1"/>
    <col min="6176" max="6176" width="2.85546875" style="172" customWidth="1"/>
    <col min="6177" max="6400" width="9.140625" style="172"/>
    <col min="6401" max="6428" width="2.7109375" style="172" customWidth="1"/>
    <col min="6429" max="6431" width="3" style="172" customWidth="1"/>
    <col min="6432" max="6432" width="2.85546875" style="172" customWidth="1"/>
    <col min="6433" max="6656" width="9.140625" style="172"/>
    <col min="6657" max="6684" width="2.7109375" style="172" customWidth="1"/>
    <col min="6685" max="6687" width="3" style="172" customWidth="1"/>
    <col min="6688" max="6688" width="2.85546875" style="172" customWidth="1"/>
    <col min="6689" max="6912" width="9.140625" style="172"/>
    <col min="6913" max="6940" width="2.7109375" style="172" customWidth="1"/>
    <col min="6941" max="6943" width="3" style="172" customWidth="1"/>
    <col min="6944" max="6944" width="2.85546875" style="172" customWidth="1"/>
    <col min="6945" max="7168" width="9.140625" style="172"/>
    <col min="7169" max="7196" width="2.7109375" style="172" customWidth="1"/>
    <col min="7197" max="7199" width="3" style="172" customWidth="1"/>
    <col min="7200" max="7200" width="2.85546875" style="172" customWidth="1"/>
    <col min="7201" max="7424" width="9.140625" style="172"/>
    <col min="7425" max="7452" width="2.7109375" style="172" customWidth="1"/>
    <col min="7453" max="7455" width="3" style="172" customWidth="1"/>
    <col min="7456" max="7456" width="2.85546875" style="172" customWidth="1"/>
    <col min="7457" max="7680" width="9.140625" style="172"/>
    <col min="7681" max="7708" width="2.7109375" style="172" customWidth="1"/>
    <col min="7709" max="7711" width="3" style="172" customWidth="1"/>
    <col min="7712" max="7712" width="2.85546875" style="172" customWidth="1"/>
    <col min="7713" max="7936" width="9.140625" style="172"/>
    <col min="7937" max="7964" width="2.7109375" style="172" customWidth="1"/>
    <col min="7965" max="7967" width="3" style="172" customWidth="1"/>
    <col min="7968" max="7968" width="2.85546875" style="172" customWidth="1"/>
    <col min="7969" max="8192" width="9.140625" style="172"/>
    <col min="8193" max="8220" width="2.7109375" style="172" customWidth="1"/>
    <col min="8221" max="8223" width="3" style="172" customWidth="1"/>
    <col min="8224" max="8224" width="2.85546875" style="172" customWidth="1"/>
    <col min="8225" max="8448" width="9.140625" style="172"/>
    <col min="8449" max="8476" width="2.7109375" style="172" customWidth="1"/>
    <col min="8477" max="8479" width="3" style="172" customWidth="1"/>
    <col min="8480" max="8480" width="2.85546875" style="172" customWidth="1"/>
    <col min="8481" max="8704" width="9.140625" style="172"/>
    <col min="8705" max="8732" width="2.7109375" style="172" customWidth="1"/>
    <col min="8733" max="8735" width="3" style="172" customWidth="1"/>
    <col min="8736" max="8736" width="2.85546875" style="172" customWidth="1"/>
    <col min="8737" max="8960" width="9.140625" style="172"/>
    <col min="8961" max="8988" width="2.7109375" style="172" customWidth="1"/>
    <col min="8989" max="8991" width="3" style="172" customWidth="1"/>
    <col min="8992" max="8992" width="2.85546875" style="172" customWidth="1"/>
    <col min="8993" max="9216" width="9.140625" style="172"/>
    <col min="9217" max="9244" width="2.7109375" style="172" customWidth="1"/>
    <col min="9245" max="9247" width="3" style="172" customWidth="1"/>
    <col min="9248" max="9248" width="2.85546875" style="172" customWidth="1"/>
    <col min="9249" max="9472" width="9.140625" style="172"/>
    <col min="9473" max="9500" width="2.7109375" style="172" customWidth="1"/>
    <col min="9501" max="9503" width="3" style="172" customWidth="1"/>
    <col min="9504" max="9504" width="2.85546875" style="172" customWidth="1"/>
    <col min="9505" max="9728" width="9.140625" style="172"/>
    <col min="9729" max="9756" width="2.7109375" style="172" customWidth="1"/>
    <col min="9757" max="9759" width="3" style="172" customWidth="1"/>
    <col min="9760" max="9760" width="2.85546875" style="172" customWidth="1"/>
    <col min="9761" max="9984" width="9.140625" style="172"/>
    <col min="9985" max="10012" width="2.7109375" style="172" customWidth="1"/>
    <col min="10013" max="10015" width="3" style="172" customWidth="1"/>
    <col min="10016" max="10016" width="2.85546875" style="172" customWidth="1"/>
    <col min="10017" max="10240" width="9.140625" style="172"/>
    <col min="10241" max="10268" width="2.7109375" style="172" customWidth="1"/>
    <col min="10269" max="10271" width="3" style="172" customWidth="1"/>
    <col min="10272" max="10272" width="2.85546875" style="172" customWidth="1"/>
    <col min="10273" max="10496" width="9.140625" style="172"/>
    <col min="10497" max="10524" width="2.7109375" style="172" customWidth="1"/>
    <col min="10525" max="10527" width="3" style="172" customWidth="1"/>
    <col min="10528" max="10528" width="2.85546875" style="172" customWidth="1"/>
    <col min="10529" max="10752" width="9.140625" style="172"/>
    <col min="10753" max="10780" width="2.7109375" style="172" customWidth="1"/>
    <col min="10781" max="10783" width="3" style="172" customWidth="1"/>
    <col min="10784" max="10784" width="2.85546875" style="172" customWidth="1"/>
    <col min="10785" max="11008" width="9.140625" style="172"/>
    <col min="11009" max="11036" width="2.7109375" style="172" customWidth="1"/>
    <col min="11037" max="11039" width="3" style="172" customWidth="1"/>
    <col min="11040" max="11040" width="2.85546875" style="172" customWidth="1"/>
    <col min="11041" max="11264" width="9.140625" style="172"/>
    <col min="11265" max="11292" width="2.7109375" style="172" customWidth="1"/>
    <col min="11293" max="11295" width="3" style="172" customWidth="1"/>
    <col min="11296" max="11296" width="2.85546875" style="172" customWidth="1"/>
    <col min="11297" max="11520" width="9.140625" style="172"/>
    <col min="11521" max="11548" width="2.7109375" style="172" customWidth="1"/>
    <col min="11549" max="11551" width="3" style="172" customWidth="1"/>
    <col min="11552" max="11552" width="2.85546875" style="172" customWidth="1"/>
    <col min="11553" max="11776" width="9.140625" style="172"/>
    <col min="11777" max="11804" width="2.7109375" style="172" customWidth="1"/>
    <col min="11805" max="11807" width="3" style="172" customWidth="1"/>
    <col min="11808" max="11808" width="2.85546875" style="172" customWidth="1"/>
    <col min="11809" max="12032" width="9.140625" style="172"/>
    <col min="12033" max="12060" width="2.7109375" style="172" customWidth="1"/>
    <col min="12061" max="12063" width="3" style="172" customWidth="1"/>
    <col min="12064" max="12064" width="2.85546875" style="172" customWidth="1"/>
    <col min="12065" max="12288" width="9.140625" style="172"/>
    <col min="12289" max="12316" width="2.7109375" style="172" customWidth="1"/>
    <col min="12317" max="12319" width="3" style="172" customWidth="1"/>
    <col min="12320" max="12320" width="2.85546875" style="172" customWidth="1"/>
    <col min="12321" max="12544" width="9.140625" style="172"/>
    <col min="12545" max="12572" width="2.7109375" style="172" customWidth="1"/>
    <col min="12573" max="12575" width="3" style="172" customWidth="1"/>
    <col min="12576" max="12576" width="2.85546875" style="172" customWidth="1"/>
    <col min="12577" max="12800" width="9.140625" style="172"/>
    <col min="12801" max="12828" width="2.7109375" style="172" customWidth="1"/>
    <col min="12829" max="12831" width="3" style="172" customWidth="1"/>
    <col min="12832" max="12832" width="2.85546875" style="172" customWidth="1"/>
    <col min="12833" max="13056" width="9.140625" style="172"/>
    <col min="13057" max="13084" width="2.7109375" style="172" customWidth="1"/>
    <col min="13085" max="13087" width="3" style="172" customWidth="1"/>
    <col min="13088" max="13088" width="2.85546875" style="172" customWidth="1"/>
    <col min="13089" max="13312" width="9.140625" style="172"/>
    <col min="13313" max="13340" width="2.7109375" style="172" customWidth="1"/>
    <col min="13341" max="13343" width="3" style="172" customWidth="1"/>
    <col min="13344" max="13344" width="2.85546875" style="172" customWidth="1"/>
    <col min="13345" max="13568" width="9.140625" style="172"/>
    <col min="13569" max="13596" width="2.7109375" style="172" customWidth="1"/>
    <col min="13597" max="13599" width="3" style="172" customWidth="1"/>
    <col min="13600" max="13600" width="2.85546875" style="172" customWidth="1"/>
    <col min="13601" max="13824" width="9.140625" style="172"/>
    <col min="13825" max="13852" width="2.7109375" style="172" customWidth="1"/>
    <col min="13853" max="13855" width="3" style="172" customWidth="1"/>
    <col min="13856" max="13856" width="2.85546875" style="172" customWidth="1"/>
    <col min="13857" max="14080" width="9.140625" style="172"/>
    <col min="14081" max="14108" width="2.7109375" style="172" customWidth="1"/>
    <col min="14109" max="14111" width="3" style="172" customWidth="1"/>
    <col min="14112" max="14112" width="2.85546875" style="172" customWidth="1"/>
    <col min="14113" max="14336" width="9.140625" style="172"/>
    <col min="14337" max="14364" width="2.7109375" style="172" customWidth="1"/>
    <col min="14365" max="14367" width="3" style="172" customWidth="1"/>
    <col min="14368" max="14368" width="2.85546875" style="172" customWidth="1"/>
    <col min="14369" max="14592" width="9.140625" style="172"/>
    <col min="14593" max="14620" width="2.7109375" style="172" customWidth="1"/>
    <col min="14621" max="14623" width="3" style="172" customWidth="1"/>
    <col min="14624" max="14624" width="2.85546875" style="172" customWidth="1"/>
    <col min="14625" max="14848" width="9.140625" style="172"/>
    <col min="14849" max="14876" width="2.7109375" style="172" customWidth="1"/>
    <col min="14877" max="14879" width="3" style="172" customWidth="1"/>
    <col min="14880" max="14880" width="2.85546875" style="172" customWidth="1"/>
    <col min="14881" max="15104" width="9.140625" style="172"/>
    <col min="15105" max="15132" width="2.7109375" style="172" customWidth="1"/>
    <col min="15133" max="15135" width="3" style="172" customWidth="1"/>
    <col min="15136" max="15136" width="2.85546875" style="172" customWidth="1"/>
    <col min="15137" max="15360" width="9.140625" style="172"/>
    <col min="15361" max="15388" width="2.7109375" style="172" customWidth="1"/>
    <col min="15389" max="15391" width="3" style="172" customWidth="1"/>
    <col min="15392" max="15392" width="2.85546875" style="172" customWidth="1"/>
    <col min="15393" max="15616" width="9.140625" style="172"/>
    <col min="15617" max="15644" width="2.7109375" style="172" customWidth="1"/>
    <col min="15645" max="15647" width="3" style="172" customWidth="1"/>
    <col min="15648" max="15648" width="2.85546875" style="172" customWidth="1"/>
    <col min="15649" max="15872" width="9.140625" style="172"/>
    <col min="15873" max="15900" width="2.7109375" style="172" customWidth="1"/>
    <col min="15901" max="15903" width="3" style="172" customWidth="1"/>
    <col min="15904" max="15904" width="2.85546875" style="172" customWidth="1"/>
    <col min="15905" max="16128" width="9.140625" style="172"/>
    <col min="16129" max="16156" width="2.7109375" style="172" customWidth="1"/>
    <col min="16157" max="16159" width="3" style="172" customWidth="1"/>
    <col min="16160" max="16160" width="2.85546875" style="172" customWidth="1"/>
    <col min="16161" max="16384" width="9.140625" style="172"/>
  </cols>
  <sheetData>
    <row r="1" spans="1:32" x14ac:dyDescent="0.25">
      <c r="A1" s="351" t="s">
        <v>43</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row>
    <row r="2" spans="1:32" x14ac:dyDescent="0.2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row>
    <row r="3" spans="1:32" ht="156" customHeight="1" x14ac:dyDescent="0.25">
      <c r="A3" s="327" t="s">
        <v>44</v>
      </c>
      <c r="B3" s="327"/>
      <c r="C3" s="353" t="s">
        <v>101</v>
      </c>
      <c r="D3" s="353"/>
      <c r="E3" s="353"/>
      <c r="F3" s="353"/>
      <c r="G3" s="353"/>
      <c r="H3" s="350" t="s">
        <v>93</v>
      </c>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x14ac:dyDescent="0.2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row>
    <row r="5" spans="1:32" x14ac:dyDescent="0.25">
      <c r="A5" s="327" t="s">
        <v>45</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45"/>
      <c r="AC5" s="327"/>
      <c r="AD5" s="327"/>
      <c r="AE5" s="327"/>
      <c r="AF5" s="327"/>
    </row>
    <row r="6" spans="1:32" x14ac:dyDescent="0.25">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ht="24" customHeight="1" x14ac:dyDescent="0.25">
      <c r="A7" s="346" t="s">
        <v>46</v>
      </c>
      <c r="B7" s="349"/>
      <c r="C7" s="349"/>
      <c r="D7" s="349"/>
      <c r="E7" s="349"/>
      <c r="F7" s="350" t="s">
        <v>47</v>
      </c>
      <c r="G7" s="350"/>
      <c r="H7" s="350"/>
      <c r="I7" s="350"/>
      <c r="J7" s="350"/>
      <c r="K7" s="350"/>
      <c r="L7" s="350"/>
      <c r="M7" s="350"/>
      <c r="N7" s="348">
        <v>38000</v>
      </c>
      <c r="O7" s="348"/>
      <c r="P7" s="348"/>
      <c r="Q7" s="348"/>
      <c r="R7" s="348"/>
      <c r="S7" s="348"/>
      <c r="T7" s="348"/>
      <c r="U7" s="327" t="s">
        <v>48</v>
      </c>
      <c r="V7" s="327"/>
      <c r="W7" s="327"/>
      <c r="X7" s="173"/>
      <c r="Y7" s="173"/>
      <c r="Z7" s="173"/>
      <c r="AA7" s="173"/>
      <c r="AB7" s="173"/>
      <c r="AC7" s="173"/>
      <c r="AD7" s="173"/>
      <c r="AE7" s="173"/>
      <c r="AF7" s="173"/>
    </row>
    <row r="8" spans="1:32" ht="24" customHeight="1" x14ac:dyDescent="0.25">
      <c r="A8" s="346"/>
      <c r="B8" s="349"/>
      <c r="C8" s="349"/>
      <c r="D8" s="349"/>
      <c r="E8" s="349"/>
      <c r="F8" s="350" t="s">
        <v>49</v>
      </c>
      <c r="G8" s="350"/>
      <c r="H8" s="350"/>
      <c r="I8" s="350"/>
      <c r="J8" s="350"/>
      <c r="K8" s="350"/>
      <c r="L8" s="350"/>
      <c r="M8" s="350"/>
      <c r="N8" s="348">
        <f>N7/(5*240)</f>
        <v>31.666666666666668</v>
      </c>
      <c r="O8" s="348"/>
      <c r="P8" s="348"/>
      <c r="Q8" s="348"/>
      <c r="R8" s="348"/>
      <c r="S8" s="348"/>
      <c r="T8" s="348"/>
      <c r="U8" s="327" t="s">
        <v>48</v>
      </c>
      <c r="V8" s="327"/>
      <c r="W8" s="327"/>
      <c r="X8" s="173"/>
      <c r="Y8" s="173"/>
      <c r="Z8" s="173"/>
      <c r="AA8" s="173"/>
      <c r="AB8" s="173"/>
      <c r="AC8" s="173"/>
      <c r="AD8" s="173"/>
      <c r="AE8" s="173"/>
      <c r="AF8" s="173"/>
    </row>
    <row r="9" spans="1:32" ht="24" customHeight="1" x14ac:dyDescent="0.25">
      <c r="A9" s="346"/>
      <c r="B9" s="349"/>
      <c r="C9" s="349"/>
      <c r="D9" s="349"/>
      <c r="E9" s="349"/>
      <c r="F9" s="350" t="s">
        <v>50</v>
      </c>
      <c r="G9" s="350"/>
      <c r="H9" s="350"/>
      <c r="I9" s="350"/>
      <c r="J9" s="350"/>
      <c r="K9" s="350"/>
      <c r="L9" s="350"/>
      <c r="M9" s="350"/>
      <c r="N9" s="348">
        <f>0.75*24</f>
        <v>18</v>
      </c>
      <c r="O9" s="348"/>
      <c r="P9" s="348"/>
      <c r="Q9" s="348"/>
      <c r="R9" s="348"/>
      <c r="S9" s="348"/>
      <c r="T9" s="348"/>
      <c r="U9" s="327" t="s">
        <v>48</v>
      </c>
      <c r="V9" s="327"/>
      <c r="W9" s="327"/>
      <c r="X9" s="173"/>
      <c r="Y9" s="173"/>
      <c r="Z9" s="173"/>
      <c r="AA9" s="173"/>
      <c r="AB9" s="173"/>
      <c r="AC9" s="173"/>
      <c r="AD9" s="173"/>
      <c r="AE9" s="173"/>
      <c r="AF9" s="173"/>
    </row>
    <row r="10" spans="1:32" x14ac:dyDescent="0.25">
      <c r="A10" s="346"/>
      <c r="B10" s="349"/>
      <c r="C10" s="349"/>
      <c r="D10" s="349"/>
      <c r="E10" s="349"/>
      <c r="F10" s="327" t="s">
        <v>35</v>
      </c>
      <c r="G10" s="327"/>
      <c r="H10" s="327"/>
      <c r="I10" s="327"/>
      <c r="J10" s="327"/>
      <c r="K10" s="327"/>
      <c r="L10" s="327"/>
      <c r="M10" s="327"/>
      <c r="N10" s="348">
        <f>SUM(N8:T9)</f>
        <v>49.666666666666671</v>
      </c>
      <c r="O10" s="348"/>
      <c r="P10" s="348"/>
      <c r="Q10" s="348"/>
      <c r="R10" s="348"/>
      <c r="S10" s="348"/>
      <c r="T10" s="348"/>
      <c r="U10" s="327" t="s">
        <v>48</v>
      </c>
      <c r="V10" s="327"/>
      <c r="W10" s="327"/>
      <c r="X10" s="173"/>
      <c r="Y10" s="173"/>
      <c r="Z10" s="173"/>
      <c r="AA10" s="173"/>
      <c r="AB10" s="173"/>
      <c r="AC10" s="173"/>
      <c r="AD10" s="173"/>
      <c r="AE10" s="173"/>
      <c r="AF10" s="173"/>
    </row>
    <row r="11" spans="1:32" x14ac:dyDescent="0.25">
      <c r="A11" s="349"/>
      <c r="B11" s="349"/>
      <c r="C11" s="349"/>
      <c r="D11" s="349"/>
      <c r="E11" s="349"/>
      <c r="F11" s="327" t="s">
        <v>51</v>
      </c>
      <c r="G11" s="327"/>
      <c r="H11" s="327"/>
      <c r="I11" s="327"/>
      <c r="J11" s="327"/>
      <c r="K11" s="327"/>
      <c r="L11" s="327"/>
      <c r="M11" s="327"/>
      <c r="N11" s="348"/>
      <c r="O11" s="348"/>
      <c r="P11" s="348"/>
      <c r="Q11" s="348"/>
      <c r="R11" s="348"/>
      <c r="S11" s="348"/>
      <c r="T11" s="348"/>
      <c r="U11" s="327" t="s">
        <v>48</v>
      </c>
      <c r="V11" s="327"/>
      <c r="W11" s="327"/>
      <c r="X11" s="173"/>
      <c r="Y11" s="173"/>
      <c r="Z11" s="173"/>
      <c r="AA11" s="173"/>
      <c r="AB11" s="173"/>
      <c r="AC11" s="173"/>
      <c r="AD11" s="173"/>
      <c r="AE11" s="173"/>
      <c r="AF11" s="173"/>
    </row>
    <row r="12" spans="1:32" x14ac:dyDescent="0.25">
      <c r="A12" s="349"/>
      <c r="B12" s="349"/>
      <c r="C12" s="349"/>
      <c r="D12" s="349"/>
      <c r="E12" s="349"/>
      <c r="F12" s="327" t="s">
        <v>52</v>
      </c>
      <c r="G12" s="327"/>
      <c r="H12" s="327"/>
      <c r="I12" s="327"/>
      <c r="J12" s="327"/>
      <c r="K12" s="327"/>
      <c r="L12" s="327"/>
      <c r="M12" s="327"/>
      <c r="N12" s="348"/>
      <c r="O12" s="348"/>
      <c r="P12" s="348"/>
      <c r="Q12" s="348"/>
      <c r="R12" s="348"/>
      <c r="S12" s="348"/>
      <c r="T12" s="348"/>
      <c r="U12" s="327" t="s">
        <v>48</v>
      </c>
      <c r="V12" s="327"/>
      <c r="W12" s="327"/>
      <c r="X12" s="173"/>
      <c r="Y12" s="173"/>
      <c r="Z12" s="173"/>
      <c r="AA12" s="173"/>
      <c r="AB12" s="173"/>
      <c r="AC12" s="173"/>
      <c r="AD12" s="173"/>
      <c r="AE12" s="173"/>
      <c r="AF12" s="173"/>
    </row>
    <row r="13" spans="1:32" x14ac:dyDescent="0.25">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2" x14ac:dyDescent="0.25">
      <c r="A14" s="343" t="s">
        <v>53</v>
      </c>
      <c r="B14" s="343"/>
      <c r="C14" s="343"/>
      <c r="D14" s="327" t="s">
        <v>54</v>
      </c>
      <c r="E14" s="327"/>
      <c r="F14" s="327"/>
      <c r="G14" s="327"/>
      <c r="H14" s="327"/>
      <c r="I14" s="327"/>
      <c r="J14" s="327"/>
      <c r="K14" s="327"/>
      <c r="L14" s="72"/>
      <c r="M14" s="327" t="s">
        <v>55</v>
      </c>
      <c r="N14" s="327"/>
      <c r="O14" s="327"/>
      <c r="P14" s="327"/>
      <c r="Q14" s="327"/>
      <c r="R14" s="327"/>
      <c r="S14" s="327"/>
      <c r="T14" s="327"/>
      <c r="U14" s="327"/>
      <c r="V14" s="327"/>
      <c r="W14" s="327"/>
      <c r="X14" s="327"/>
      <c r="Y14" s="327"/>
      <c r="Z14" s="327" t="s">
        <v>56</v>
      </c>
      <c r="AA14" s="327"/>
      <c r="AB14" s="327"/>
      <c r="AC14" s="327"/>
      <c r="AD14" s="327"/>
      <c r="AE14" s="327"/>
      <c r="AF14" s="327"/>
    </row>
    <row r="15" spans="1:32" x14ac:dyDescent="0.25">
      <c r="A15" s="343"/>
      <c r="B15" s="343"/>
      <c r="C15" s="343"/>
      <c r="D15" s="327" t="s">
        <v>57</v>
      </c>
      <c r="E15" s="327"/>
      <c r="F15" s="327"/>
      <c r="G15" s="327"/>
      <c r="H15" s="332"/>
      <c r="I15" s="332"/>
      <c r="J15" s="327" t="s">
        <v>58</v>
      </c>
      <c r="K15" s="327"/>
      <c r="L15" s="327"/>
      <c r="M15" s="327"/>
      <c r="N15" s="327"/>
      <c r="O15" s="330">
        <f>(N10+N11+N12)*H15</f>
        <v>0</v>
      </c>
      <c r="P15" s="330"/>
      <c r="Q15" s="330"/>
      <c r="R15" s="330"/>
      <c r="S15" s="330"/>
      <c r="T15" s="330"/>
      <c r="U15" s="330"/>
      <c r="V15" s="330"/>
      <c r="W15" s="173"/>
      <c r="X15" s="173"/>
      <c r="Y15" s="173"/>
      <c r="Z15" s="173"/>
      <c r="AA15" s="173"/>
      <c r="AB15" s="173"/>
      <c r="AC15" s="173"/>
      <c r="AD15" s="173"/>
      <c r="AE15" s="173"/>
      <c r="AF15" s="173"/>
    </row>
    <row r="16" spans="1:32" x14ac:dyDescent="0.25">
      <c r="A16" s="343"/>
      <c r="B16" s="343"/>
      <c r="C16" s="34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x14ac:dyDescent="0.25">
      <c r="A17" s="343"/>
      <c r="B17" s="343"/>
      <c r="C17" s="343"/>
      <c r="D17" s="327" t="s">
        <v>59</v>
      </c>
      <c r="E17" s="327"/>
      <c r="F17" s="327"/>
      <c r="G17" s="327"/>
      <c r="H17" s="327"/>
      <c r="I17" s="327"/>
      <c r="J17" s="327"/>
      <c r="K17" s="327"/>
      <c r="L17" s="174"/>
      <c r="M17" s="344"/>
      <c r="N17" s="344"/>
      <c r="O17" s="344"/>
      <c r="P17" s="344"/>
      <c r="Q17" s="344"/>
      <c r="R17" s="344"/>
      <c r="S17" s="344"/>
      <c r="T17" s="344"/>
      <c r="U17" s="344"/>
      <c r="V17" s="344"/>
      <c r="W17" s="173"/>
      <c r="X17" s="173"/>
      <c r="Y17" s="173"/>
      <c r="Z17" s="173"/>
      <c r="AA17" s="173"/>
      <c r="AB17" s="173"/>
      <c r="AC17" s="173"/>
      <c r="AD17" s="173"/>
      <c r="AE17" s="173"/>
      <c r="AF17" s="173"/>
    </row>
    <row r="18" spans="1:32" x14ac:dyDescent="0.25">
      <c r="A18" s="343"/>
      <c r="B18" s="343"/>
      <c r="C18" s="343"/>
      <c r="D18" s="327" t="s">
        <v>57</v>
      </c>
      <c r="E18" s="327"/>
      <c r="F18" s="327"/>
      <c r="G18" s="327"/>
      <c r="H18" s="332">
        <v>0</v>
      </c>
      <c r="I18" s="333"/>
      <c r="J18" s="327" t="s">
        <v>58</v>
      </c>
      <c r="K18" s="327"/>
      <c r="L18" s="327"/>
      <c r="M18" s="327"/>
      <c r="N18" s="327"/>
      <c r="O18" s="330">
        <f>(N10+N11+N12)*H18</f>
        <v>0</v>
      </c>
      <c r="P18" s="330"/>
      <c r="Q18" s="330"/>
      <c r="R18" s="330"/>
      <c r="S18" s="330"/>
      <c r="T18" s="330"/>
      <c r="U18" s="330"/>
      <c r="V18" s="330"/>
      <c r="W18" s="173"/>
      <c r="X18" s="173"/>
      <c r="Y18" s="173"/>
      <c r="Z18" s="173"/>
      <c r="AA18" s="173"/>
      <c r="AB18" s="173"/>
      <c r="AC18" s="173"/>
      <c r="AD18" s="173"/>
      <c r="AE18" s="173"/>
      <c r="AF18" s="173"/>
    </row>
    <row r="19" spans="1:32" x14ac:dyDescent="0.25">
      <c r="A19" s="327" t="s">
        <v>60</v>
      </c>
      <c r="B19" s="327"/>
      <c r="C19" s="327"/>
      <c r="D19" s="327"/>
      <c r="E19" s="327"/>
      <c r="F19" s="327"/>
      <c r="G19" s="327"/>
      <c r="H19" s="327"/>
      <c r="I19" s="327"/>
      <c r="J19" s="340" t="s">
        <v>48</v>
      </c>
      <c r="K19" s="340"/>
      <c r="L19" s="342">
        <f>N10+N11+N12-O15-O18</f>
        <v>49.666666666666671</v>
      </c>
      <c r="M19" s="342"/>
      <c r="N19" s="342"/>
      <c r="O19" s="342"/>
      <c r="P19" s="342"/>
      <c r="Q19" s="342"/>
      <c r="R19" s="342"/>
      <c r="S19" s="342"/>
      <c r="T19" s="342"/>
      <c r="U19" s="342"/>
      <c r="V19" s="342"/>
      <c r="W19" s="175"/>
      <c r="X19" s="173"/>
      <c r="Y19" s="173"/>
      <c r="Z19" s="173"/>
      <c r="AA19" s="173"/>
      <c r="AB19" s="173"/>
      <c r="AC19" s="173"/>
      <c r="AD19" s="173"/>
      <c r="AE19" s="173"/>
      <c r="AF19" s="173"/>
    </row>
    <row r="20" spans="1:32" x14ac:dyDescent="0.25">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row>
    <row r="21" spans="1:32" x14ac:dyDescent="0.25">
      <c r="A21" s="327" t="s">
        <v>45</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45"/>
      <c r="AC21" s="327"/>
      <c r="AD21" s="327"/>
      <c r="AE21" s="327"/>
      <c r="AF21" s="327"/>
    </row>
    <row r="22" spans="1:32" x14ac:dyDescent="0.25">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ht="12.75" customHeight="1" x14ac:dyDescent="0.25">
      <c r="A23" s="346" t="s">
        <v>61</v>
      </c>
      <c r="B23" s="346"/>
      <c r="C23" s="346"/>
      <c r="D23" s="346"/>
      <c r="E23" s="346"/>
      <c r="F23" s="346"/>
      <c r="G23" s="346"/>
      <c r="H23" s="346"/>
      <c r="I23" s="346"/>
      <c r="J23" s="346"/>
      <c r="K23" s="346"/>
      <c r="L23" s="346"/>
      <c r="M23" s="346"/>
      <c r="N23" s="347"/>
      <c r="O23" s="347"/>
      <c r="P23" s="347"/>
      <c r="Q23" s="347"/>
      <c r="R23" s="347"/>
      <c r="S23" s="347"/>
      <c r="T23" s="347"/>
      <c r="U23" s="327" t="s">
        <v>48</v>
      </c>
      <c r="V23" s="327"/>
      <c r="W23" s="327"/>
      <c r="X23" s="173"/>
      <c r="Y23" s="173"/>
      <c r="Z23" s="173"/>
      <c r="AA23" s="173"/>
      <c r="AB23" s="173"/>
      <c r="AC23" s="173"/>
      <c r="AD23" s="173"/>
      <c r="AE23" s="173"/>
      <c r="AF23" s="173"/>
    </row>
    <row r="24" spans="1:32" x14ac:dyDescent="0.25">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row>
    <row r="25" spans="1:32" x14ac:dyDescent="0.25">
      <c r="A25" s="343" t="s">
        <v>53</v>
      </c>
      <c r="B25" s="343"/>
      <c r="C25" s="343"/>
      <c r="D25" s="327" t="s">
        <v>54</v>
      </c>
      <c r="E25" s="327"/>
      <c r="F25" s="327"/>
      <c r="G25" s="327"/>
      <c r="H25" s="327"/>
      <c r="I25" s="327"/>
      <c r="J25" s="327"/>
      <c r="K25" s="327"/>
      <c r="L25" s="72"/>
      <c r="M25" s="327" t="s">
        <v>55</v>
      </c>
      <c r="N25" s="327"/>
      <c r="O25" s="344"/>
      <c r="P25" s="344"/>
      <c r="Q25" s="344"/>
      <c r="R25" s="344"/>
      <c r="S25" s="344"/>
      <c r="T25" s="344"/>
      <c r="U25" s="344"/>
      <c r="V25" s="344"/>
      <c r="W25" s="344"/>
      <c r="X25" s="344"/>
      <c r="Y25" s="344"/>
      <c r="Z25" s="327" t="s">
        <v>56</v>
      </c>
      <c r="AA25" s="327"/>
      <c r="AB25" s="327"/>
      <c r="AC25" s="327"/>
      <c r="AD25" s="327"/>
      <c r="AE25" s="327"/>
      <c r="AF25" s="327"/>
    </row>
    <row r="26" spans="1:32" x14ac:dyDescent="0.25">
      <c r="A26" s="343"/>
      <c r="B26" s="343"/>
      <c r="C26" s="343"/>
      <c r="D26" s="327" t="s">
        <v>57</v>
      </c>
      <c r="E26" s="327"/>
      <c r="F26" s="327"/>
      <c r="G26" s="327"/>
      <c r="H26" s="332"/>
      <c r="I26" s="332"/>
      <c r="J26" s="327" t="s">
        <v>58</v>
      </c>
      <c r="K26" s="327"/>
      <c r="L26" s="327"/>
      <c r="M26" s="327"/>
      <c r="N26" s="327"/>
      <c r="O26" s="330">
        <f>N23*H26</f>
        <v>0</v>
      </c>
      <c r="P26" s="330"/>
      <c r="Q26" s="330"/>
      <c r="R26" s="330"/>
      <c r="S26" s="330"/>
      <c r="T26" s="330"/>
      <c r="U26" s="330"/>
      <c r="V26" s="330"/>
      <c r="W26" s="173"/>
      <c r="X26" s="173"/>
      <c r="Y26" s="173"/>
      <c r="Z26" s="173"/>
      <c r="AA26" s="173"/>
      <c r="AB26" s="173"/>
      <c r="AC26" s="173"/>
      <c r="AD26" s="173"/>
      <c r="AE26" s="173"/>
      <c r="AF26" s="173"/>
    </row>
    <row r="27" spans="1:32" x14ac:dyDescent="0.25">
      <c r="A27" s="343"/>
      <c r="B27" s="343"/>
      <c r="C27" s="34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row>
    <row r="28" spans="1:32" x14ac:dyDescent="0.25">
      <c r="A28" s="343"/>
      <c r="B28" s="343"/>
      <c r="C28" s="343"/>
      <c r="D28" s="327" t="s">
        <v>59</v>
      </c>
      <c r="E28" s="327"/>
      <c r="F28" s="327"/>
      <c r="G28" s="327"/>
      <c r="H28" s="327"/>
      <c r="I28" s="327"/>
      <c r="J28" s="327"/>
      <c r="K28" s="327"/>
      <c r="L28" s="72"/>
      <c r="M28" s="327"/>
      <c r="N28" s="327"/>
      <c r="O28" s="327"/>
      <c r="P28" s="327"/>
      <c r="Q28" s="327"/>
      <c r="R28" s="327"/>
      <c r="S28" s="327"/>
      <c r="T28" s="327"/>
      <c r="U28" s="327"/>
      <c r="V28" s="327"/>
      <c r="W28" s="173"/>
      <c r="X28" s="173"/>
      <c r="Y28" s="173"/>
      <c r="Z28" s="173"/>
      <c r="AA28" s="173"/>
      <c r="AB28" s="173"/>
      <c r="AC28" s="173"/>
      <c r="AD28" s="173"/>
      <c r="AE28" s="173"/>
      <c r="AF28" s="173"/>
    </row>
    <row r="29" spans="1:32" x14ac:dyDescent="0.25">
      <c r="A29" s="343"/>
      <c r="B29" s="343"/>
      <c r="C29" s="343"/>
      <c r="D29" s="327" t="s">
        <v>57</v>
      </c>
      <c r="E29" s="327"/>
      <c r="F29" s="327"/>
      <c r="G29" s="327"/>
      <c r="H29" s="335"/>
      <c r="I29" s="335"/>
      <c r="J29" s="327" t="s">
        <v>58</v>
      </c>
      <c r="K29" s="327"/>
      <c r="L29" s="327"/>
      <c r="M29" s="327"/>
      <c r="N29" s="327"/>
      <c r="O29" s="330">
        <f>(N23*H29)</f>
        <v>0</v>
      </c>
      <c r="P29" s="330"/>
      <c r="Q29" s="330"/>
      <c r="R29" s="330"/>
      <c r="S29" s="330"/>
      <c r="T29" s="330"/>
      <c r="U29" s="330"/>
      <c r="V29" s="330"/>
      <c r="W29" s="173"/>
      <c r="X29" s="173"/>
      <c r="Y29" s="173"/>
      <c r="Z29" s="173"/>
      <c r="AA29" s="173"/>
      <c r="AB29" s="173"/>
      <c r="AC29" s="173"/>
      <c r="AD29" s="173"/>
      <c r="AE29" s="173"/>
      <c r="AF29" s="173"/>
    </row>
    <row r="30" spans="1:32" x14ac:dyDescent="0.25">
      <c r="A30" s="327" t="s">
        <v>60</v>
      </c>
      <c r="B30" s="327"/>
      <c r="C30" s="327"/>
      <c r="D30" s="327"/>
      <c r="E30" s="327"/>
      <c r="F30" s="327"/>
      <c r="G30" s="327"/>
      <c r="H30" s="327"/>
      <c r="I30" s="327"/>
      <c r="J30" s="327" t="s">
        <v>48</v>
      </c>
      <c r="K30" s="327"/>
      <c r="L30" s="342">
        <f>(N23-O29-O26)</f>
        <v>0</v>
      </c>
      <c r="M30" s="342"/>
      <c r="N30" s="342"/>
      <c r="O30" s="342"/>
      <c r="P30" s="342"/>
      <c r="Q30" s="342"/>
      <c r="R30" s="342"/>
      <c r="S30" s="342"/>
      <c r="T30" s="342"/>
      <c r="U30" s="342"/>
      <c r="V30" s="342"/>
      <c r="W30" s="72"/>
      <c r="X30" s="173"/>
      <c r="Y30" s="173"/>
      <c r="Z30" s="173"/>
      <c r="AA30" s="173"/>
      <c r="AB30" s="173"/>
      <c r="AC30" s="173"/>
      <c r="AD30" s="173"/>
      <c r="AE30" s="173"/>
      <c r="AF30" s="173"/>
    </row>
    <row r="31" spans="1:32" x14ac:dyDescent="0.25">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row>
    <row r="32" spans="1:32" x14ac:dyDescent="0.25">
      <c r="A32" s="327" t="s">
        <v>62</v>
      </c>
      <c r="B32" s="327"/>
      <c r="C32" s="327"/>
      <c r="D32" s="327"/>
      <c r="E32" s="327"/>
      <c r="F32" s="327"/>
      <c r="G32" s="327"/>
      <c r="H32" s="327"/>
      <c r="I32" s="327"/>
      <c r="J32" s="327"/>
      <c r="K32" s="327"/>
      <c r="L32" s="176" t="s">
        <v>63</v>
      </c>
      <c r="M32" s="327"/>
      <c r="N32" s="327"/>
      <c r="O32" s="327"/>
      <c r="P32" s="327"/>
      <c r="Q32" s="327"/>
      <c r="R32" s="327"/>
      <c r="S32" s="327"/>
      <c r="T32" s="327"/>
      <c r="U32" s="327"/>
      <c r="V32" s="340" t="s">
        <v>64</v>
      </c>
      <c r="W32" s="340"/>
      <c r="X32" s="340"/>
      <c r="Y32" s="341">
        <v>0</v>
      </c>
      <c r="Z32" s="341"/>
      <c r="AA32" s="341"/>
      <c r="AB32" s="341"/>
      <c r="AC32" s="341"/>
      <c r="AD32" s="341"/>
      <c r="AE32" s="341"/>
      <c r="AF32" s="341"/>
    </row>
    <row r="33" spans="1:32" x14ac:dyDescent="0.25">
      <c r="A33" s="327" t="s">
        <v>65</v>
      </c>
      <c r="B33" s="327"/>
      <c r="C33" s="327"/>
      <c r="D33" s="327"/>
      <c r="E33" s="327"/>
      <c r="F33" s="327"/>
      <c r="G33" s="327"/>
      <c r="H33" s="339">
        <v>0</v>
      </c>
      <c r="I33" s="339"/>
      <c r="J33" s="339"/>
      <c r="K33" s="72"/>
      <c r="L33" s="327" t="s">
        <v>66</v>
      </c>
      <c r="M33" s="327"/>
      <c r="N33" s="327"/>
      <c r="O33" s="327"/>
      <c r="P33" s="330">
        <v>17.5</v>
      </c>
      <c r="Q33" s="330"/>
      <c r="R33" s="330"/>
      <c r="S33" s="330"/>
      <c r="T33" s="330"/>
      <c r="U33" s="72"/>
      <c r="V33" s="340" t="s">
        <v>64</v>
      </c>
      <c r="W33" s="340"/>
      <c r="X33" s="340"/>
      <c r="Y33" s="341">
        <f>H33*P33</f>
        <v>0</v>
      </c>
      <c r="Z33" s="341"/>
      <c r="AA33" s="341"/>
      <c r="AB33" s="341"/>
      <c r="AC33" s="341"/>
      <c r="AD33" s="341"/>
      <c r="AE33" s="341"/>
      <c r="AF33" s="341"/>
    </row>
    <row r="34" spans="1:32" x14ac:dyDescent="0.25">
      <c r="A34" s="327" t="s">
        <v>67</v>
      </c>
      <c r="B34" s="327"/>
      <c r="C34" s="327"/>
      <c r="D34" s="327"/>
      <c r="E34" s="327"/>
      <c r="F34" s="327"/>
      <c r="G34" s="327"/>
      <c r="H34" s="339">
        <v>0</v>
      </c>
      <c r="I34" s="339"/>
      <c r="J34" s="339"/>
      <c r="K34" s="72"/>
      <c r="L34" s="327" t="s">
        <v>66</v>
      </c>
      <c r="M34" s="327"/>
      <c r="N34" s="327"/>
      <c r="O34" s="327"/>
      <c r="P34" s="330">
        <v>16.45</v>
      </c>
      <c r="Q34" s="330"/>
      <c r="R34" s="330"/>
      <c r="S34" s="330"/>
      <c r="T34" s="330"/>
      <c r="U34" s="72"/>
      <c r="V34" s="340" t="s">
        <v>64</v>
      </c>
      <c r="W34" s="340"/>
      <c r="X34" s="340"/>
      <c r="Y34" s="341">
        <f>H34*P34</f>
        <v>0</v>
      </c>
      <c r="Z34" s="341"/>
      <c r="AA34" s="341"/>
      <c r="AB34" s="341"/>
      <c r="AC34" s="341"/>
      <c r="AD34" s="341"/>
      <c r="AE34" s="341"/>
      <c r="AF34" s="341"/>
    </row>
    <row r="35" spans="1:32" x14ac:dyDescent="0.25">
      <c r="A35" s="72"/>
      <c r="B35" s="72"/>
      <c r="C35" s="72"/>
      <c r="D35" s="72"/>
      <c r="E35" s="72"/>
      <c r="F35" s="72"/>
      <c r="G35" s="72"/>
      <c r="H35" s="72"/>
      <c r="I35" s="72"/>
      <c r="J35" s="72"/>
      <c r="K35" s="72"/>
      <c r="L35" s="177"/>
      <c r="M35" s="177"/>
      <c r="N35" s="177"/>
      <c r="O35" s="337" t="s">
        <v>68</v>
      </c>
      <c r="P35" s="337"/>
      <c r="Q35" s="337"/>
      <c r="R35" s="337"/>
      <c r="S35" s="337"/>
      <c r="T35" s="337"/>
      <c r="U35" s="337"/>
      <c r="V35" s="337"/>
      <c r="W35" s="337"/>
      <c r="X35" s="337"/>
      <c r="Y35" s="338">
        <f>SUM(Y32:Y34,L30)</f>
        <v>0</v>
      </c>
      <c r="Z35" s="338"/>
      <c r="AA35" s="338"/>
      <c r="AB35" s="338"/>
      <c r="AC35" s="338"/>
      <c r="AD35" s="338"/>
      <c r="AE35" s="338"/>
      <c r="AF35" s="338"/>
    </row>
    <row r="36" spans="1:32" x14ac:dyDescent="0.25">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row>
    <row r="37" spans="1:32" x14ac:dyDescent="0.25">
      <c r="A37" s="327" t="s">
        <v>69</v>
      </c>
      <c r="B37" s="327"/>
      <c r="C37" s="327"/>
      <c r="D37" s="327"/>
      <c r="E37" s="327"/>
      <c r="F37" s="327"/>
      <c r="G37" s="327"/>
      <c r="H37" s="327"/>
      <c r="I37" s="327"/>
      <c r="J37" s="327"/>
      <c r="K37" s="327"/>
      <c r="L37" s="327"/>
      <c r="M37" s="327"/>
      <c r="N37" s="327"/>
      <c r="O37" s="327" t="s">
        <v>48</v>
      </c>
      <c r="P37" s="327"/>
      <c r="Q37" s="331">
        <f>SUM(Y35,L19)</f>
        <v>49.666666666666671</v>
      </c>
      <c r="R37" s="331"/>
      <c r="S37" s="331"/>
      <c r="T37" s="331"/>
      <c r="U37" s="331"/>
      <c r="V37" s="331"/>
      <c r="W37" s="331"/>
      <c r="X37" s="331"/>
      <c r="Y37" s="331"/>
      <c r="Z37" s="173"/>
      <c r="AA37" s="173"/>
      <c r="AB37" s="173"/>
      <c r="AC37" s="173"/>
      <c r="AD37" s="173"/>
      <c r="AE37" s="173"/>
      <c r="AF37" s="173"/>
    </row>
    <row r="38" spans="1:32" x14ac:dyDescent="0.25">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row>
    <row r="39" spans="1:32" x14ac:dyDescent="0.25">
      <c r="A39" s="327" t="s">
        <v>70</v>
      </c>
      <c r="B39" s="327"/>
      <c r="C39" s="327"/>
      <c r="D39" s="327"/>
      <c r="E39" s="327"/>
      <c r="F39" s="327"/>
      <c r="G39" s="327"/>
      <c r="H39" s="327"/>
      <c r="I39" s="327"/>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row>
    <row r="40" spans="1:32" x14ac:dyDescent="0.25">
      <c r="A40" s="327" t="s">
        <v>71</v>
      </c>
      <c r="B40" s="327"/>
      <c r="C40" s="327"/>
      <c r="D40" s="327"/>
      <c r="E40" s="327"/>
      <c r="F40" s="327"/>
      <c r="G40" s="333" t="s">
        <v>72</v>
      </c>
      <c r="H40" s="333"/>
      <c r="I40" s="333"/>
      <c r="J40" s="333"/>
      <c r="K40" s="334" t="s">
        <v>73</v>
      </c>
      <c r="L40" s="333"/>
      <c r="M40" s="333"/>
      <c r="N40" s="335">
        <v>0</v>
      </c>
      <c r="O40" s="335"/>
      <c r="P40" s="335"/>
      <c r="Q40" s="335"/>
      <c r="R40" s="335"/>
      <c r="S40" s="335"/>
      <c r="T40" s="335"/>
      <c r="U40" s="72"/>
      <c r="V40" s="327" t="s">
        <v>48</v>
      </c>
      <c r="W40" s="327"/>
      <c r="X40" s="330">
        <f>ROUND(IF((N10-O15-O18)&lt;0,0,(N10-O15-O18)*N40),2)</f>
        <v>0</v>
      </c>
      <c r="Y40" s="330" t="e">
        <f t="shared" ref="Y40:AF41" si="0">IF(F10-G15-G18&lt;0,0,F10-G15-G18*F40)</f>
        <v>#VALUE!</v>
      </c>
      <c r="Z40" s="330" t="e">
        <f t="shared" si="0"/>
        <v>#VALUE!</v>
      </c>
      <c r="AA40" s="330">
        <f t="shared" si="0"/>
        <v>0</v>
      </c>
      <c r="AB40" s="330" t="e">
        <f t="shared" si="0"/>
        <v>#VALUE!</v>
      </c>
      <c r="AC40" s="330">
        <f t="shared" si="0"/>
        <v>0</v>
      </c>
      <c r="AD40" s="330">
        <f t="shared" si="0"/>
        <v>0</v>
      </c>
      <c r="AE40" s="330">
        <f t="shared" si="0"/>
        <v>0</v>
      </c>
      <c r="AF40" s="330">
        <f t="shared" si="0"/>
        <v>0</v>
      </c>
    </row>
    <row r="41" spans="1:32" x14ac:dyDescent="0.25">
      <c r="A41" s="327" t="s">
        <v>74</v>
      </c>
      <c r="B41" s="327"/>
      <c r="C41" s="327"/>
      <c r="D41" s="327"/>
      <c r="E41" s="327"/>
      <c r="F41" s="327"/>
      <c r="G41" s="333" t="s">
        <v>75</v>
      </c>
      <c r="H41" s="333"/>
      <c r="I41" s="333"/>
      <c r="J41" s="333"/>
      <c r="K41" s="334" t="s">
        <v>76</v>
      </c>
      <c r="L41" s="333"/>
      <c r="M41" s="333"/>
      <c r="N41" s="335">
        <v>0</v>
      </c>
      <c r="O41" s="335"/>
      <c r="P41" s="335"/>
      <c r="Q41" s="335"/>
      <c r="R41" s="335"/>
      <c r="S41" s="335"/>
      <c r="T41" s="335"/>
      <c r="U41" s="72"/>
      <c r="V41" s="327" t="s">
        <v>48</v>
      </c>
      <c r="W41" s="327"/>
      <c r="X41" s="330">
        <f>ROUND(IF((N10+N11-O15-O18)&lt;0,0,(N10+N11-O15-O18)*N41),2)</f>
        <v>0</v>
      </c>
      <c r="Y41" s="330" t="e">
        <f t="shared" si="0"/>
        <v>#VALUE!</v>
      </c>
      <c r="Z41" s="330" t="e">
        <f t="shared" si="0"/>
        <v>#VALUE!</v>
      </c>
      <c r="AA41" s="330">
        <f t="shared" si="0"/>
        <v>0</v>
      </c>
      <c r="AB41" s="330" t="e">
        <f t="shared" si="0"/>
        <v>#VALUE!</v>
      </c>
      <c r="AC41" s="330">
        <f t="shared" si="0"/>
        <v>0</v>
      </c>
      <c r="AD41" s="330">
        <f t="shared" si="0"/>
        <v>0</v>
      </c>
      <c r="AE41" s="330">
        <f t="shared" si="0"/>
        <v>0</v>
      </c>
      <c r="AF41" s="330">
        <f t="shared" si="0"/>
        <v>0</v>
      </c>
    </row>
    <row r="42" spans="1:32" x14ac:dyDescent="0.25">
      <c r="A42" s="327" t="s">
        <v>77</v>
      </c>
      <c r="B42" s="327"/>
      <c r="C42" s="327"/>
      <c r="D42" s="327"/>
      <c r="E42" s="327"/>
      <c r="F42" s="327"/>
      <c r="G42" s="333" t="s">
        <v>78</v>
      </c>
      <c r="H42" s="333"/>
      <c r="I42" s="333"/>
      <c r="J42" s="333"/>
      <c r="K42" s="334" t="s">
        <v>79</v>
      </c>
      <c r="L42" s="333"/>
      <c r="M42" s="333"/>
      <c r="N42" s="336">
        <v>4.0000000000000001E-3</v>
      </c>
      <c r="O42" s="336"/>
      <c r="P42" s="336"/>
      <c r="Q42" s="336"/>
      <c r="R42" s="336"/>
      <c r="S42" s="336"/>
      <c r="T42" s="336"/>
      <c r="U42" s="72"/>
      <c r="V42" s="327" t="s">
        <v>48</v>
      </c>
      <c r="W42" s="327"/>
      <c r="X42" s="330">
        <f>ROUND((Q37+X40+X41)*N42,2)</f>
        <v>0.2</v>
      </c>
      <c r="Y42" s="330"/>
      <c r="Z42" s="330"/>
      <c r="AA42" s="330"/>
      <c r="AB42" s="330"/>
      <c r="AC42" s="330"/>
      <c r="AD42" s="330"/>
      <c r="AE42" s="330"/>
      <c r="AF42" s="330"/>
    </row>
    <row r="43" spans="1:32" x14ac:dyDescent="0.25">
      <c r="A43" s="327" t="s">
        <v>80</v>
      </c>
      <c r="B43" s="327"/>
      <c r="C43" s="327"/>
      <c r="D43" s="327"/>
      <c r="E43" s="327"/>
      <c r="F43" s="327"/>
      <c r="G43" s="333" t="s">
        <v>81</v>
      </c>
      <c r="H43" s="333"/>
      <c r="I43" s="333"/>
      <c r="J43" s="333"/>
      <c r="K43" s="334" t="s">
        <v>82</v>
      </c>
      <c r="L43" s="333"/>
      <c r="M43" s="333"/>
      <c r="N43" s="335">
        <v>0.13</v>
      </c>
      <c r="O43" s="335"/>
      <c r="P43" s="335"/>
      <c r="Q43" s="335"/>
      <c r="R43" s="335"/>
      <c r="S43" s="335"/>
      <c r="T43" s="335"/>
      <c r="U43" s="72"/>
      <c r="V43" s="327" t="s">
        <v>48</v>
      </c>
      <c r="W43" s="327"/>
      <c r="X43" s="330">
        <f>ROUND((Q37+X40+X41+X42)*N43,2)</f>
        <v>6.48</v>
      </c>
      <c r="Y43" s="330"/>
      <c r="Z43" s="330"/>
      <c r="AA43" s="330"/>
      <c r="AB43" s="330"/>
      <c r="AC43" s="330"/>
      <c r="AD43" s="330"/>
      <c r="AE43" s="330"/>
      <c r="AF43" s="330"/>
    </row>
    <row r="44" spans="1:32" x14ac:dyDescent="0.25">
      <c r="A44" s="327" t="s">
        <v>83</v>
      </c>
      <c r="B44" s="327"/>
      <c r="C44" s="327"/>
      <c r="D44" s="327"/>
      <c r="E44" s="327"/>
      <c r="F44" s="327"/>
      <c r="G44" s="332">
        <v>0.1</v>
      </c>
      <c r="H44" s="333"/>
      <c r="I44" s="333"/>
      <c r="J44" s="333"/>
      <c r="K44" s="334" t="s">
        <v>84</v>
      </c>
      <c r="L44" s="333"/>
      <c r="M44" s="333"/>
      <c r="N44" s="335">
        <v>0.1</v>
      </c>
      <c r="O44" s="335"/>
      <c r="P44" s="335"/>
      <c r="Q44" s="335"/>
      <c r="R44" s="335"/>
      <c r="S44" s="335"/>
      <c r="T44" s="335"/>
      <c r="U44" s="72"/>
      <c r="V44" s="327" t="s">
        <v>48</v>
      </c>
      <c r="W44" s="327"/>
      <c r="X44" s="330">
        <f>ROUND((Q37+X40+X41+X42+X43)*N44,2)</f>
        <v>5.63</v>
      </c>
      <c r="Y44" s="330"/>
      <c r="Z44" s="330"/>
      <c r="AA44" s="330"/>
      <c r="AB44" s="330"/>
      <c r="AC44" s="330"/>
      <c r="AD44" s="330"/>
      <c r="AE44" s="330"/>
      <c r="AF44" s="330"/>
    </row>
    <row r="45" spans="1:32" x14ac:dyDescent="0.25">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row>
    <row r="46" spans="1:32" x14ac:dyDescent="0.25">
      <c r="A46" s="327" t="s">
        <v>85</v>
      </c>
      <c r="B46" s="327"/>
      <c r="C46" s="327"/>
      <c r="D46" s="327"/>
      <c r="E46" s="327"/>
      <c r="F46" s="327"/>
      <c r="G46" s="327"/>
      <c r="H46" s="327"/>
      <c r="I46" s="327"/>
      <c r="J46" s="327"/>
      <c r="K46" s="327"/>
      <c r="L46" s="327"/>
      <c r="M46" s="327"/>
      <c r="N46" s="327"/>
      <c r="O46" s="327"/>
      <c r="P46" s="327"/>
      <c r="Q46" s="327"/>
      <c r="R46" s="327"/>
      <c r="S46" s="327"/>
      <c r="T46" s="327"/>
      <c r="U46" s="176"/>
      <c r="V46" s="327" t="s">
        <v>48</v>
      </c>
      <c r="W46" s="327"/>
      <c r="X46" s="330">
        <v>3</v>
      </c>
      <c r="Y46" s="330"/>
      <c r="Z46" s="330"/>
      <c r="AA46" s="330"/>
      <c r="AB46" s="330"/>
      <c r="AC46" s="330"/>
      <c r="AD46" s="330"/>
      <c r="AE46" s="330"/>
      <c r="AF46" s="330"/>
    </row>
    <row r="47" spans="1:32" x14ac:dyDescent="0.25">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row>
    <row r="48" spans="1:32" x14ac:dyDescent="0.25">
      <c r="A48" s="328" t="s">
        <v>86</v>
      </c>
      <c r="B48" s="328"/>
      <c r="C48" s="328"/>
      <c r="D48" s="328"/>
      <c r="E48" s="328"/>
      <c r="F48" s="328"/>
      <c r="G48" s="328"/>
      <c r="H48" s="328"/>
      <c r="I48" s="328"/>
      <c r="J48" s="328"/>
      <c r="K48" s="328"/>
      <c r="L48" s="328"/>
      <c r="M48" s="328"/>
      <c r="N48" s="328"/>
      <c r="O48" s="327" t="s">
        <v>48</v>
      </c>
      <c r="P48" s="327"/>
      <c r="Q48" s="331">
        <f>SUM(X42:AF44,Q37)+X41+X40+X46</f>
        <v>64.976666666666674</v>
      </c>
      <c r="R48" s="331"/>
      <c r="S48" s="331"/>
      <c r="T48" s="331"/>
      <c r="U48" s="331"/>
      <c r="V48" s="331"/>
      <c r="W48" s="331"/>
      <c r="X48" s="331"/>
      <c r="Y48" s="331"/>
      <c r="Z48" s="331"/>
      <c r="AA48" s="331"/>
      <c r="AB48" s="173"/>
      <c r="AC48" s="173"/>
      <c r="AD48" s="173"/>
      <c r="AE48" s="173"/>
      <c r="AF48" s="173"/>
    </row>
    <row r="49" spans="1:32" x14ac:dyDescent="0.25">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row>
    <row r="50" spans="1:32" x14ac:dyDescent="0.25">
      <c r="A50" s="328" t="s">
        <v>42</v>
      </c>
      <c r="B50" s="328"/>
      <c r="C50" s="328"/>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row>
    <row r="51" spans="1:32" x14ac:dyDescent="0.25">
      <c r="A51" s="176" t="s">
        <v>87</v>
      </c>
      <c r="B51" s="329" t="s">
        <v>88</v>
      </c>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row>
    <row r="52" spans="1:32" x14ac:dyDescent="0.25">
      <c r="A52" s="176" t="s">
        <v>73</v>
      </c>
      <c r="B52" s="327" t="s">
        <v>89</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row>
    <row r="53" spans="1:32" x14ac:dyDescent="0.25">
      <c r="A53" s="176" t="s">
        <v>76</v>
      </c>
      <c r="B53" s="327" t="s">
        <v>89</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row>
    <row r="54" spans="1:32" x14ac:dyDescent="0.25">
      <c r="A54" s="176" t="s">
        <v>79</v>
      </c>
      <c r="B54" s="327" t="s">
        <v>90</v>
      </c>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row>
    <row r="55" spans="1:32" x14ac:dyDescent="0.25">
      <c r="A55" s="176" t="s">
        <v>82</v>
      </c>
      <c r="B55" s="327" t="s">
        <v>91</v>
      </c>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row>
    <row r="56" spans="1:32" x14ac:dyDescent="0.25">
      <c r="A56" s="176" t="s">
        <v>84</v>
      </c>
      <c r="B56" s="327" t="s">
        <v>92</v>
      </c>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O60"/>
  <sheetViews>
    <sheetView view="pageBreakPreview" zoomScale="70" zoomScaleNormal="85" zoomScaleSheetLayoutView="70" workbookViewId="0"/>
  </sheetViews>
  <sheetFormatPr defaultRowHeight="15" x14ac:dyDescent="0.25"/>
  <cols>
    <col min="1" max="1" width="3.7109375" style="231" customWidth="1"/>
    <col min="2" max="2" width="15.7109375" style="2" customWidth="1"/>
    <col min="3" max="3" width="80.7109375" style="181" customWidth="1"/>
    <col min="4" max="4" width="8.7109375" style="6" customWidth="1"/>
    <col min="5" max="5" width="8.7109375" style="5" customWidth="1"/>
    <col min="6" max="10" width="10.7109375" style="5" customWidth="1"/>
    <col min="11" max="11" width="3.7109375" style="181" customWidth="1"/>
    <col min="12" max="12" width="9.5703125" style="181" bestFit="1" customWidth="1"/>
    <col min="13" max="257" width="9.140625" style="181"/>
    <col min="258" max="258" width="13.7109375" style="181" customWidth="1"/>
    <col min="259" max="259" width="42.7109375" style="181" bestFit="1" customWidth="1"/>
    <col min="260" max="261" width="8.7109375" style="181" customWidth="1"/>
    <col min="262" max="266" width="10.7109375" style="181" customWidth="1"/>
    <col min="267" max="267" width="3.7109375" style="181" customWidth="1"/>
    <col min="268" max="268" width="9.5703125" style="181" bestFit="1" customWidth="1"/>
    <col min="269" max="513" width="9.140625" style="181"/>
    <col min="514" max="514" width="13.7109375" style="181" customWidth="1"/>
    <col min="515" max="515" width="42.7109375" style="181" bestFit="1" customWidth="1"/>
    <col min="516" max="517" width="8.7109375" style="181" customWidth="1"/>
    <col min="518" max="522" width="10.7109375" style="181" customWidth="1"/>
    <col min="523" max="523" width="3.7109375" style="181" customWidth="1"/>
    <col min="524" max="524" width="9.5703125" style="181" bestFit="1" customWidth="1"/>
    <col min="525" max="769" width="9.140625" style="181"/>
    <col min="770" max="770" width="13.7109375" style="181" customWidth="1"/>
    <col min="771" max="771" width="42.7109375" style="181" bestFit="1" customWidth="1"/>
    <col min="772" max="773" width="8.7109375" style="181" customWidth="1"/>
    <col min="774" max="778" width="10.7109375" style="181" customWidth="1"/>
    <col min="779" max="779" width="3.7109375" style="181" customWidth="1"/>
    <col min="780" max="780" width="9.5703125" style="181" bestFit="1" customWidth="1"/>
    <col min="781" max="1025" width="9.140625" style="181"/>
    <col min="1026" max="1026" width="13.7109375" style="181" customWidth="1"/>
    <col min="1027" max="1027" width="42.7109375" style="181" bestFit="1" customWidth="1"/>
    <col min="1028" max="1029" width="8.7109375" style="181" customWidth="1"/>
    <col min="1030" max="1034" width="10.7109375" style="181" customWidth="1"/>
    <col min="1035" max="1035" width="3.7109375" style="181" customWidth="1"/>
    <col min="1036" max="1036" width="9.5703125" style="181" bestFit="1" customWidth="1"/>
    <col min="1037" max="1281" width="9.140625" style="181"/>
    <col min="1282" max="1282" width="13.7109375" style="181" customWidth="1"/>
    <col min="1283" max="1283" width="42.7109375" style="181" bestFit="1" customWidth="1"/>
    <col min="1284" max="1285" width="8.7109375" style="181" customWidth="1"/>
    <col min="1286" max="1290" width="10.7109375" style="181" customWidth="1"/>
    <col min="1291" max="1291" width="3.7109375" style="181" customWidth="1"/>
    <col min="1292" max="1292" width="9.5703125" style="181" bestFit="1" customWidth="1"/>
    <col min="1293" max="1537" width="9.140625" style="181"/>
    <col min="1538" max="1538" width="13.7109375" style="181" customWidth="1"/>
    <col min="1539" max="1539" width="42.7109375" style="181" bestFit="1" customWidth="1"/>
    <col min="1540" max="1541" width="8.7109375" style="181" customWidth="1"/>
    <col min="1542" max="1546" width="10.7109375" style="181" customWidth="1"/>
    <col min="1547" max="1547" width="3.7109375" style="181" customWidth="1"/>
    <col min="1548" max="1548" width="9.5703125" style="181" bestFit="1" customWidth="1"/>
    <col min="1549" max="1793" width="9.140625" style="181"/>
    <col min="1794" max="1794" width="13.7109375" style="181" customWidth="1"/>
    <col min="1795" max="1795" width="42.7109375" style="181" bestFit="1" customWidth="1"/>
    <col min="1796" max="1797" width="8.7109375" style="181" customWidth="1"/>
    <col min="1798" max="1802" width="10.7109375" style="181" customWidth="1"/>
    <col min="1803" max="1803" width="3.7109375" style="181" customWidth="1"/>
    <col min="1804" max="1804" width="9.5703125" style="181" bestFit="1" customWidth="1"/>
    <col min="1805" max="2049" width="9.140625" style="181"/>
    <col min="2050" max="2050" width="13.7109375" style="181" customWidth="1"/>
    <col min="2051" max="2051" width="42.7109375" style="181" bestFit="1" customWidth="1"/>
    <col min="2052" max="2053" width="8.7109375" style="181" customWidth="1"/>
    <col min="2054" max="2058" width="10.7109375" style="181" customWidth="1"/>
    <col min="2059" max="2059" width="3.7109375" style="181" customWidth="1"/>
    <col min="2060" max="2060" width="9.5703125" style="181" bestFit="1" customWidth="1"/>
    <col min="2061" max="2305" width="9.140625" style="181"/>
    <col min="2306" max="2306" width="13.7109375" style="181" customWidth="1"/>
    <col min="2307" max="2307" width="42.7109375" style="181" bestFit="1" customWidth="1"/>
    <col min="2308" max="2309" width="8.7109375" style="181" customWidth="1"/>
    <col min="2310" max="2314" width="10.7109375" style="181" customWidth="1"/>
    <col min="2315" max="2315" width="3.7109375" style="181" customWidth="1"/>
    <col min="2316" max="2316" width="9.5703125" style="181" bestFit="1" customWidth="1"/>
    <col min="2317" max="2561" width="9.140625" style="181"/>
    <col min="2562" max="2562" width="13.7109375" style="181" customWidth="1"/>
    <col min="2563" max="2563" width="42.7109375" style="181" bestFit="1" customWidth="1"/>
    <col min="2564" max="2565" width="8.7109375" style="181" customWidth="1"/>
    <col min="2566" max="2570" width="10.7109375" style="181" customWidth="1"/>
    <col min="2571" max="2571" width="3.7109375" style="181" customWidth="1"/>
    <col min="2572" max="2572" width="9.5703125" style="181" bestFit="1" customWidth="1"/>
    <col min="2573" max="2817" width="9.140625" style="181"/>
    <col min="2818" max="2818" width="13.7109375" style="181" customWidth="1"/>
    <col min="2819" max="2819" width="42.7109375" style="181" bestFit="1" customWidth="1"/>
    <col min="2820" max="2821" width="8.7109375" style="181" customWidth="1"/>
    <col min="2822" max="2826" width="10.7109375" style="181" customWidth="1"/>
    <col min="2827" max="2827" width="3.7109375" style="181" customWidth="1"/>
    <col min="2828" max="2828" width="9.5703125" style="181" bestFit="1" customWidth="1"/>
    <col min="2829" max="3073" width="9.140625" style="181"/>
    <col min="3074" max="3074" width="13.7109375" style="181" customWidth="1"/>
    <col min="3075" max="3075" width="42.7109375" style="181" bestFit="1" customWidth="1"/>
    <col min="3076" max="3077" width="8.7109375" style="181" customWidth="1"/>
    <col min="3078" max="3082" width="10.7109375" style="181" customWidth="1"/>
    <col min="3083" max="3083" width="3.7109375" style="181" customWidth="1"/>
    <col min="3084" max="3084" width="9.5703125" style="181" bestFit="1" customWidth="1"/>
    <col min="3085" max="3329" width="9.140625" style="181"/>
    <col min="3330" max="3330" width="13.7109375" style="181" customWidth="1"/>
    <col min="3331" max="3331" width="42.7109375" style="181" bestFit="1" customWidth="1"/>
    <col min="3332" max="3333" width="8.7109375" style="181" customWidth="1"/>
    <col min="3334" max="3338" width="10.7109375" style="181" customWidth="1"/>
    <col min="3339" max="3339" width="3.7109375" style="181" customWidth="1"/>
    <col min="3340" max="3340" width="9.5703125" style="181" bestFit="1" customWidth="1"/>
    <col min="3341" max="3585" width="9.140625" style="181"/>
    <col min="3586" max="3586" width="13.7109375" style="181" customWidth="1"/>
    <col min="3587" max="3587" width="42.7109375" style="181" bestFit="1" customWidth="1"/>
    <col min="3588" max="3589" width="8.7109375" style="181" customWidth="1"/>
    <col min="3590" max="3594" width="10.7109375" style="181" customWidth="1"/>
    <col min="3595" max="3595" width="3.7109375" style="181" customWidth="1"/>
    <col min="3596" max="3596" width="9.5703125" style="181" bestFit="1" customWidth="1"/>
    <col min="3597" max="3841" width="9.140625" style="181"/>
    <col min="3842" max="3842" width="13.7109375" style="181" customWidth="1"/>
    <col min="3843" max="3843" width="42.7109375" style="181" bestFit="1" customWidth="1"/>
    <col min="3844" max="3845" width="8.7109375" style="181" customWidth="1"/>
    <col min="3846" max="3850" width="10.7109375" style="181" customWidth="1"/>
    <col min="3851" max="3851" width="3.7109375" style="181" customWidth="1"/>
    <col min="3852" max="3852" width="9.5703125" style="181" bestFit="1" customWidth="1"/>
    <col min="3853" max="4097" width="9.140625" style="181"/>
    <col min="4098" max="4098" width="13.7109375" style="181" customWidth="1"/>
    <col min="4099" max="4099" width="42.7109375" style="181" bestFit="1" customWidth="1"/>
    <col min="4100" max="4101" width="8.7109375" style="181" customWidth="1"/>
    <col min="4102" max="4106" width="10.7109375" style="181" customWidth="1"/>
    <col min="4107" max="4107" width="3.7109375" style="181" customWidth="1"/>
    <col min="4108" max="4108" width="9.5703125" style="181" bestFit="1" customWidth="1"/>
    <col min="4109" max="4353" width="9.140625" style="181"/>
    <col min="4354" max="4354" width="13.7109375" style="181" customWidth="1"/>
    <col min="4355" max="4355" width="42.7109375" style="181" bestFit="1" customWidth="1"/>
    <col min="4356" max="4357" width="8.7109375" style="181" customWidth="1"/>
    <col min="4358" max="4362" width="10.7109375" style="181" customWidth="1"/>
    <col min="4363" max="4363" width="3.7109375" style="181" customWidth="1"/>
    <col min="4364" max="4364" width="9.5703125" style="181" bestFit="1" customWidth="1"/>
    <col min="4365" max="4609" width="9.140625" style="181"/>
    <col min="4610" max="4610" width="13.7109375" style="181" customWidth="1"/>
    <col min="4611" max="4611" width="42.7109375" style="181" bestFit="1" customWidth="1"/>
    <col min="4612" max="4613" width="8.7109375" style="181" customWidth="1"/>
    <col min="4614" max="4618" width="10.7109375" style="181" customWidth="1"/>
    <col min="4619" max="4619" width="3.7109375" style="181" customWidth="1"/>
    <col min="4620" max="4620" width="9.5703125" style="181" bestFit="1" customWidth="1"/>
    <col min="4621" max="4865" width="9.140625" style="181"/>
    <col min="4866" max="4866" width="13.7109375" style="181" customWidth="1"/>
    <col min="4867" max="4867" width="42.7109375" style="181" bestFit="1" customWidth="1"/>
    <col min="4868" max="4869" width="8.7109375" style="181" customWidth="1"/>
    <col min="4870" max="4874" width="10.7109375" style="181" customWidth="1"/>
    <col min="4875" max="4875" width="3.7109375" style="181" customWidth="1"/>
    <col min="4876" max="4876" width="9.5703125" style="181" bestFit="1" customWidth="1"/>
    <col min="4877" max="5121" width="9.140625" style="181"/>
    <col min="5122" max="5122" width="13.7109375" style="181" customWidth="1"/>
    <col min="5123" max="5123" width="42.7109375" style="181" bestFit="1" customWidth="1"/>
    <col min="5124" max="5125" width="8.7109375" style="181" customWidth="1"/>
    <col min="5126" max="5130" width="10.7109375" style="181" customWidth="1"/>
    <col min="5131" max="5131" width="3.7109375" style="181" customWidth="1"/>
    <col min="5132" max="5132" width="9.5703125" style="181" bestFit="1" customWidth="1"/>
    <col min="5133" max="5377" width="9.140625" style="181"/>
    <col min="5378" max="5378" width="13.7109375" style="181" customWidth="1"/>
    <col min="5379" max="5379" width="42.7109375" style="181" bestFit="1" customWidth="1"/>
    <col min="5380" max="5381" width="8.7109375" style="181" customWidth="1"/>
    <col min="5382" max="5386" width="10.7109375" style="181" customWidth="1"/>
    <col min="5387" max="5387" width="3.7109375" style="181" customWidth="1"/>
    <col min="5388" max="5388" width="9.5703125" style="181" bestFit="1" customWidth="1"/>
    <col min="5389" max="5633" width="9.140625" style="181"/>
    <col min="5634" max="5634" width="13.7109375" style="181" customWidth="1"/>
    <col min="5635" max="5635" width="42.7109375" style="181" bestFit="1" customWidth="1"/>
    <col min="5636" max="5637" width="8.7109375" style="181" customWidth="1"/>
    <col min="5638" max="5642" width="10.7109375" style="181" customWidth="1"/>
    <col min="5643" max="5643" width="3.7109375" style="181" customWidth="1"/>
    <col min="5644" max="5644" width="9.5703125" style="181" bestFit="1" customWidth="1"/>
    <col min="5645" max="5889" width="9.140625" style="181"/>
    <col min="5890" max="5890" width="13.7109375" style="181" customWidth="1"/>
    <col min="5891" max="5891" width="42.7109375" style="181" bestFit="1" customWidth="1"/>
    <col min="5892" max="5893" width="8.7109375" style="181" customWidth="1"/>
    <col min="5894" max="5898" width="10.7109375" style="181" customWidth="1"/>
    <col min="5899" max="5899" width="3.7109375" style="181" customWidth="1"/>
    <col min="5900" max="5900" width="9.5703125" style="181" bestFit="1" customWidth="1"/>
    <col min="5901" max="6145" width="9.140625" style="181"/>
    <col min="6146" max="6146" width="13.7109375" style="181" customWidth="1"/>
    <col min="6147" max="6147" width="42.7109375" style="181" bestFit="1" customWidth="1"/>
    <col min="6148" max="6149" width="8.7109375" style="181" customWidth="1"/>
    <col min="6150" max="6154" width="10.7109375" style="181" customWidth="1"/>
    <col min="6155" max="6155" width="3.7109375" style="181" customWidth="1"/>
    <col min="6156" max="6156" width="9.5703125" style="181" bestFit="1" customWidth="1"/>
    <col min="6157" max="6401" width="9.140625" style="181"/>
    <col min="6402" max="6402" width="13.7109375" style="181" customWidth="1"/>
    <col min="6403" max="6403" width="42.7109375" style="181" bestFit="1" customWidth="1"/>
    <col min="6404" max="6405" width="8.7109375" style="181" customWidth="1"/>
    <col min="6406" max="6410" width="10.7109375" style="181" customWidth="1"/>
    <col min="6411" max="6411" width="3.7109375" style="181" customWidth="1"/>
    <col min="6412" max="6412" width="9.5703125" style="181" bestFit="1" customWidth="1"/>
    <col min="6413" max="6657" width="9.140625" style="181"/>
    <col min="6658" max="6658" width="13.7109375" style="181" customWidth="1"/>
    <col min="6659" max="6659" width="42.7109375" style="181" bestFit="1" customWidth="1"/>
    <col min="6660" max="6661" width="8.7109375" style="181" customWidth="1"/>
    <col min="6662" max="6666" width="10.7109375" style="181" customWidth="1"/>
    <col min="6667" max="6667" width="3.7109375" style="181" customWidth="1"/>
    <col min="6668" max="6668" width="9.5703125" style="181" bestFit="1" customWidth="1"/>
    <col min="6669" max="6913" width="9.140625" style="181"/>
    <col min="6914" max="6914" width="13.7109375" style="181" customWidth="1"/>
    <col min="6915" max="6915" width="42.7109375" style="181" bestFit="1" customWidth="1"/>
    <col min="6916" max="6917" width="8.7109375" style="181" customWidth="1"/>
    <col min="6918" max="6922" width="10.7109375" style="181" customWidth="1"/>
    <col min="6923" max="6923" width="3.7109375" style="181" customWidth="1"/>
    <col min="6924" max="6924" width="9.5703125" style="181" bestFit="1" customWidth="1"/>
    <col min="6925" max="7169" width="9.140625" style="181"/>
    <col min="7170" max="7170" width="13.7109375" style="181" customWidth="1"/>
    <col min="7171" max="7171" width="42.7109375" style="181" bestFit="1" customWidth="1"/>
    <col min="7172" max="7173" width="8.7109375" style="181" customWidth="1"/>
    <col min="7174" max="7178" width="10.7109375" style="181" customWidth="1"/>
    <col min="7179" max="7179" width="3.7109375" style="181" customWidth="1"/>
    <col min="7180" max="7180" width="9.5703125" style="181" bestFit="1" customWidth="1"/>
    <col min="7181" max="7425" width="9.140625" style="181"/>
    <col min="7426" max="7426" width="13.7109375" style="181" customWidth="1"/>
    <col min="7427" max="7427" width="42.7109375" style="181" bestFit="1" customWidth="1"/>
    <col min="7428" max="7429" width="8.7109375" style="181" customWidth="1"/>
    <col min="7430" max="7434" width="10.7109375" style="181" customWidth="1"/>
    <col min="7435" max="7435" width="3.7109375" style="181" customWidth="1"/>
    <col min="7436" max="7436" width="9.5703125" style="181" bestFit="1" customWidth="1"/>
    <col min="7437" max="7681" width="9.140625" style="181"/>
    <col min="7682" max="7682" width="13.7109375" style="181" customWidth="1"/>
    <col min="7683" max="7683" width="42.7109375" style="181" bestFit="1" customWidth="1"/>
    <col min="7684" max="7685" width="8.7109375" style="181" customWidth="1"/>
    <col min="7686" max="7690" width="10.7109375" style="181" customWidth="1"/>
    <col min="7691" max="7691" width="3.7109375" style="181" customWidth="1"/>
    <col min="7692" max="7692" width="9.5703125" style="181" bestFit="1" customWidth="1"/>
    <col min="7693" max="7937" width="9.140625" style="181"/>
    <col min="7938" max="7938" width="13.7109375" style="181" customWidth="1"/>
    <col min="7939" max="7939" width="42.7109375" style="181" bestFit="1" customWidth="1"/>
    <col min="7940" max="7941" width="8.7109375" style="181" customWidth="1"/>
    <col min="7942" max="7946" width="10.7109375" style="181" customWidth="1"/>
    <col min="7947" max="7947" width="3.7109375" style="181" customWidth="1"/>
    <col min="7948" max="7948" width="9.5703125" style="181" bestFit="1" customWidth="1"/>
    <col min="7949" max="8193" width="9.140625" style="181"/>
    <col min="8194" max="8194" width="13.7109375" style="181" customWidth="1"/>
    <col min="8195" max="8195" width="42.7109375" style="181" bestFit="1" customWidth="1"/>
    <col min="8196" max="8197" width="8.7109375" style="181" customWidth="1"/>
    <col min="8198" max="8202" width="10.7109375" style="181" customWidth="1"/>
    <col min="8203" max="8203" width="3.7109375" style="181" customWidth="1"/>
    <col min="8204" max="8204" width="9.5703125" style="181" bestFit="1" customWidth="1"/>
    <col min="8205" max="8449" width="9.140625" style="181"/>
    <col min="8450" max="8450" width="13.7109375" style="181" customWidth="1"/>
    <col min="8451" max="8451" width="42.7109375" style="181" bestFit="1" customWidth="1"/>
    <col min="8452" max="8453" width="8.7109375" style="181" customWidth="1"/>
    <col min="8454" max="8458" width="10.7109375" style="181" customWidth="1"/>
    <col min="8459" max="8459" width="3.7109375" style="181" customWidth="1"/>
    <col min="8460" max="8460" width="9.5703125" style="181" bestFit="1" customWidth="1"/>
    <col min="8461" max="8705" width="9.140625" style="181"/>
    <col min="8706" max="8706" width="13.7109375" style="181" customWidth="1"/>
    <col min="8707" max="8707" width="42.7109375" style="181" bestFit="1" customWidth="1"/>
    <col min="8708" max="8709" width="8.7109375" style="181" customWidth="1"/>
    <col min="8710" max="8714" width="10.7109375" style="181" customWidth="1"/>
    <col min="8715" max="8715" width="3.7109375" style="181" customWidth="1"/>
    <col min="8716" max="8716" width="9.5703125" style="181" bestFit="1" customWidth="1"/>
    <col min="8717" max="8961" width="9.140625" style="181"/>
    <col min="8962" max="8962" width="13.7109375" style="181" customWidth="1"/>
    <col min="8963" max="8963" width="42.7109375" style="181" bestFit="1" customWidth="1"/>
    <col min="8964" max="8965" width="8.7109375" style="181" customWidth="1"/>
    <col min="8966" max="8970" width="10.7109375" style="181" customWidth="1"/>
    <col min="8971" max="8971" width="3.7109375" style="181" customWidth="1"/>
    <col min="8972" max="8972" width="9.5703125" style="181" bestFit="1" customWidth="1"/>
    <col min="8973" max="9217" width="9.140625" style="181"/>
    <col min="9218" max="9218" width="13.7109375" style="181" customWidth="1"/>
    <col min="9219" max="9219" width="42.7109375" style="181" bestFit="1" customWidth="1"/>
    <col min="9220" max="9221" width="8.7109375" style="181" customWidth="1"/>
    <col min="9222" max="9226" width="10.7109375" style="181" customWidth="1"/>
    <col min="9227" max="9227" width="3.7109375" style="181" customWidth="1"/>
    <col min="9228" max="9228" width="9.5703125" style="181" bestFit="1" customWidth="1"/>
    <col min="9229" max="9473" width="9.140625" style="181"/>
    <col min="9474" max="9474" width="13.7109375" style="181" customWidth="1"/>
    <col min="9475" max="9475" width="42.7109375" style="181" bestFit="1" customWidth="1"/>
    <col min="9476" max="9477" width="8.7109375" style="181" customWidth="1"/>
    <col min="9478" max="9482" width="10.7109375" style="181" customWidth="1"/>
    <col min="9483" max="9483" width="3.7109375" style="181" customWidth="1"/>
    <col min="9484" max="9484" width="9.5703125" style="181" bestFit="1" customWidth="1"/>
    <col min="9485" max="9729" width="9.140625" style="181"/>
    <col min="9730" max="9730" width="13.7109375" style="181" customWidth="1"/>
    <col min="9731" max="9731" width="42.7109375" style="181" bestFit="1" customWidth="1"/>
    <col min="9732" max="9733" width="8.7109375" style="181" customWidth="1"/>
    <col min="9734" max="9738" width="10.7109375" style="181" customWidth="1"/>
    <col min="9739" max="9739" width="3.7109375" style="181" customWidth="1"/>
    <col min="9740" max="9740" width="9.5703125" style="181" bestFit="1" customWidth="1"/>
    <col min="9741" max="9985" width="9.140625" style="181"/>
    <col min="9986" max="9986" width="13.7109375" style="181" customWidth="1"/>
    <col min="9987" max="9987" width="42.7109375" style="181" bestFit="1" customWidth="1"/>
    <col min="9988" max="9989" width="8.7109375" style="181" customWidth="1"/>
    <col min="9990" max="9994" width="10.7109375" style="181" customWidth="1"/>
    <col min="9995" max="9995" width="3.7109375" style="181" customWidth="1"/>
    <col min="9996" max="9996" width="9.5703125" style="181" bestFit="1" customWidth="1"/>
    <col min="9997" max="10241" width="9.140625" style="181"/>
    <col min="10242" max="10242" width="13.7109375" style="181" customWidth="1"/>
    <col min="10243" max="10243" width="42.7109375" style="181" bestFit="1" customWidth="1"/>
    <col min="10244" max="10245" width="8.7109375" style="181" customWidth="1"/>
    <col min="10246" max="10250" width="10.7109375" style="181" customWidth="1"/>
    <col min="10251" max="10251" width="3.7109375" style="181" customWidth="1"/>
    <col min="10252" max="10252" width="9.5703125" style="181" bestFit="1" customWidth="1"/>
    <col min="10253" max="10497" width="9.140625" style="181"/>
    <col min="10498" max="10498" width="13.7109375" style="181" customWidth="1"/>
    <col min="10499" max="10499" width="42.7109375" style="181" bestFit="1" customWidth="1"/>
    <col min="10500" max="10501" width="8.7109375" style="181" customWidth="1"/>
    <col min="10502" max="10506" width="10.7109375" style="181" customWidth="1"/>
    <col min="10507" max="10507" width="3.7109375" style="181" customWidth="1"/>
    <col min="10508" max="10508" width="9.5703125" style="181" bestFit="1" customWidth="1"/>
    <col min="10509" max="10753" width="9.140625" style="181"/>
    <col min="10754" max="10754" width="13.7109375" style="181" customWidth="1"/>
    <col min="10755" max="10755" width="42.7109375" style="181" bestFit="1" customWidth="1"/>
    <col min="10756" max="10757" width="8.7109375" style="181" customWidth="1"/>
    <col min="10758" max="10762" width="10.7109375" style="181" customWidth="1"/>
    <col min="10763" max="10763" width="3.7109375" style="181" customWidth="1"/>
    <col min="10764" max="10764" width="9.5703125" style="181" bestFit="1" customWidth="1"/>
    <col min="10765" max="11009" width="9.140625" style="181"/>
    <col min="11010" max="11010" width="13.7109375" style="181" customWidth="1"/>
    <col min="11011" max="11011" width="42.7109375" style="181" bestFit="1" customWidth="1"/>
    <col min="11012" max="11013" width="8.7109375" style="181" customWidth="1"/>
    <col min="11014" max="11018" width="10.7109375" style="181" customWidth="1"/>
    <col min="11019" max="11019" width="3.7109375" style="181" customWidth="1"/>
    <col min="11020" max="11020" width="9.5703125" style="181" bestFit="1" customWidth="1"/>
    <col min="11021" max="11265" width="9.140625" style="181"/>
    <col min="11266" max="11266" width="13.7109375" style="181" customWidth="1"/>
    <col min="11267" max="11267" width="42.7109375" style="181" bestFit="1" customWidth="1"/>
    <col min="11268" max="11269" width="8.7109375" style="181" customWidth="1"/>
    <col min="11270" max="11274" width="10.7109375" style="181" customWidth="1"/>
    <col min="11275" max="11275" width="3.7109375" style="181" customWidth="1"/>
    <col min="11276" max="11276" width="9.5703125" style="181" bestFit="1" customWidth="1"/>
    <col min="11277" max="11521" width="9.140625" style="181"/>
    <col min="11522" max="11522" width="13.7109375" style="181" customWidth="1"/>
    <col min="11523" max="11523" width="42.7109375" style="181" bestFit="1" customWidth="1"/>
    <col min="11524" max="11525" width="8.7109375" style="181" customWidth="1"/>
    <col min="11526" max="11530" width="10.7109375" style="181" customWidth="1"/>
    <col min="11531" max="11531" width="3.7109375" style="181" customWidth="1"/>
    <col min="11532" max="11532" width="9.5703125" style="181" bestFit="1" customWidth="1"/>
    <col min="11533" max="11777" width="9.140625" style="181"/>
    <col min="11778" max="11778" width="13.7109375" style="181" customWidth="1"/>
    <col min="11779" max="11779" width="42.7109375" style="181" bestFit="1" customWidth="1"/>
    <col min="11780" max="11781" width="8.7109375" style="181" customWidth="1"/>
    <col min="11782" max="11786" width="10.7109375" style="181" customWidth="1"/>
    <col min="11787" max="11787" width="3.7109375" style="181" customWidth="1"/>
    <col min="11788" max="11788" width="9.5703125" style="181" bestFit="1" customWidth="1"/>
    <col min="11789" max="12033" width="9.140625" style="181"/>
    <col min="12034" max="12034" width="13.7109375" style="181" customWidth="1"/>
    <col min="12035" max="12035" width="42.7109375" style="181" bestFit="1" customWidth="1"/>
    <col min="12036" max="12037" width="8.7109375" style="181" customWidth="1"/>
    <col min="12038" max="12042" width="10.7109375" style="181" customWidth="1"/>
    <col min="12043" max="12043" width="3.7109375" style="181" customWidth="1"/>
    <col min="12044" max="12044" width="9.5703125" style="181" bestFit="1" customWidth="1"/>
    <col min="12045" max="12289" width="9.140625" style="181"/>
    <col min="12290" max="12290" width="13.7109375" style="181" customWidth="1"/>
    <col min="12291" max="12291" width="42.7109375" style="181" bestFit="1" customWidth="1"/>
    <col min="12292" max="12293" width="8.7109375" style="181" customWidth="1"/>
    <col min="12294" max="12298" width="10.7109375" style="181" customWidth="1"/>
    <col min="12299" max="12299" width="3.7109375" style="181" customWidth="1"/>
    <col min="12300" max="12300" width="9.5703125" style="181" bestFit="1" customWidth="1"/>
    <col min="12301" max="12545" width="9.140625" style="181"/>
    <col min="12546" max="12546" width="13.7109375" style="181" customWidth="1"/>
    <col min="12547" max="12547" width="42.7109375" style="181" bestFit="1" customWidth="1"/>
    <col min="12548" max="12549" width="8.7109375" style="181" customWidth="1"/>
    <col min="12550" max="12554" width="10.7109375" style="181" customWidth="1"/>
    <col min="12555" max="12555" width="3.7109375" style="181" customWidth="1"/>
    <col min="12556" max="12556" width="9.5703125" style="181" bestFit="1" customWidth="1"/>
    <col min="12557" max="12801" width="9.140625" style="181"/>
    <col min="12802" max="12802" width="13.7109375" style="181" customWidth="1"/>
    <col min="12803" max="12803" width="42.7109375" style="181" bestFit="1" customWidth="1"/>
    <col min="12804" max="12805" width="8.7109375" style="181" customWidth="1"/>
    <col min="12806" max="12810" width="10.7109375" style="181" customWidth="1"/>
    <col min="12811" max="12811" width="3.7109375" style="181" customWidth="1"/>
    <col min="12812" max="12812" width="9.5703125" style="181" bestFit="1" customWidth="1"/>
    <col min="12813" max="13057" width="9.140625" style="181"/>
    <col min="13058" max="13058" width="13.7109375" style="181" customWidth="1"/>
    <col min="13059" max="13059" width="42.7109375" style="181" bestFit="1" customWidth="1"/>
    <col min="13060" max="13061" width="8.7109375" style="181" customWidth="1"/>
    <col min="13062" max="13066" width="10.7109375" style="181" customWidth="1"/>
    <col min="13067" max="13067" width="3.7109375" style="181" customWidth="1"/>
    <col min="13068" max="13068" width="9.5703125" style="181" bestFit="1" customWidth="1"/>
    <col min="13069" max="13313" width="9.140625" style="181"/>
    <col min="13314" max="13314" width="13.7109375" style="181" customWidth="1"/>
    <col min="13315" max="13315" width="42.7109375" style="181" bestFit="1" customWidth="1"/>
    <col min="13316" max="13317" width="8.7109375" style="181" customWidth="1"/>
    <col min="13318" max="13322" width="10.7109375" style="181" customWidth="1"/>
    <col min="13323" max="13323" width="3.7109375" style="181" customWidth="1"/>
    <col min="13324" max="13324" width="9.5703125" style="181" bestFit="1" customWidth="1"/>
    <col min="13325" max="13569" width="9.140625" style="181"/>
    <col min="13570" max="13570" width="13.7109375" style="181" customWidth="1"/>
    <col min="13571" max="13571" width="42.7109375" style="181" bestFit="1" customWidth="1"/>
    <col min="13572" max="13573" width="8.7109375" style="181" customWidth="1"/>
    <col min="13574" max="13578" width="10.7109375" style="181" customWidth="1"/>
    <col min="13579" max="13579" width="3.7109375" style="181" customWidth="1"/>
    <col min="13580" max="13580" width="9.5703125" style="181" bestFit="1" customWidth="1"/>
    <col min="13581" max="13825" width="9.140625" style="181"/>
    <col min="13826" max="13826" width="13.7109375" style="181" customWidth="1"/>
    <col min="13827" max="13827" width="42.7109375" style="181" bestFit="1" customWidth="1"/>
    <col min="13828" max="13829" width="8.7109375" style="181" customWidth="1"/>
    <col min="13830" max="13834" width="10.7109375" style="181" customWidth="1"/>
    <col min="13835" max="13835" width="3.7109375" style="181" customWidth="1"/>
    <col min="13836" max="13836" width="9.5703125" style="181" bestFit="1" customWidth="1"/>
    <col min="13837" max="14081" width="9.140625" style="181"/>
    <col min="14082" max="14082" width="13.7109375" style="181" customWidth="1"/>
    <col min="14083" max="14083" width="42.7109375" style="181" bestFit="1" customWidth="1"/>
    <col min="14084" max="14085" width="8.7109375" style="181" customWidth="1"/>
    <col min="14086" max="14090" width="10.7109375" style="181" customWidth="1"/>
    <col min="14091" max="14091" width="3.7109375" style="181" customWidth="1"/>
    <col min="14092" max="14092" width="9.5703125" style="181" bestFit="1" customWidth="1"/>
    <col min="14093" max="14337" width="9.140625" style="181"/>
    <col min="14338" max="14338" width="13.7109375" style="181" customWidth="1"/>
    <col min="14339" max="14339" width="42.7109375" style="181" bestFit="1" customWidth="1"/>
    <col min="14340" max="14341" width="8.7109375" style="181" customWidth="1"/>
    <col min="14342" max="14346" width="10.7109375" style="181" customWidth="1"/>
    <col min="14347" max="14347" width="3.7109375" style="181" customWidth="1"/>
    <col min="14348" max="14348" width="9.5703125" style="181" bestFit="1" customWidth="1"/>
    <col min="14349" max="14593" width="9.140625" style="181"/>
    <col min="14594" max="14594" width="13.7109375" style="181" customWidth="1"/>
    <col min="14595" max="14595" width="42.7109375" style="181" bestFit="1" customWidth="1"/>
    <col min="14596" max="14597" width="8.7109375" style="181" customWidth="1"/>
    <col min="14598" max="14602" width="10.7109375" style="181" customWidth="1"/>
    <col min="14603" max="14603" width="3.7109375" style="181" customWidth="1"/>
    <col min="14604" max="14604" width="9.5703125" style="181" bestFit="1" customWidth="1"/>
    <col min="14605" max="14849" width="9.140625" style="181"/>
    <col min="14850" max="14850" width="13.7109375" style="181" customWidth="1"/>
    <col min="14851" max="14851" width="42.7109375" style="181" bestFit="1" customWidth="1"/>
    <col min="14852" max="14853" width="8.7109375" style="181" customWidth="1"/>
    <col min="14854" max="14858" width="10.7109375" style="181" customWidth="1"/>
    <col min="14859" max="14859" width="3.7109375" style="181" customWidth="1"/>
    <col min="14860" max="14860" width="9.5703125" style="181" bestFit="1" customWidth="1"/>
    <col min="14861" max="15105" width="9.140625" style="181"/>
    <col min="15106" max="15106" width="13.7109375" style="181" customWidth="1"/>
    <col min="15107" max="15107" width="42.7109375" style="181" bestFit="1" customWidth="1"/>
    <col min="15108" max="15109" width="8.7109375" style="181" customWidth="1"/>
    <col min="15110" max="15114" width="10.7109375" style="181" customWidth="1"/>
    <col min="15115" max="15115" width="3.7109375" style="181" customWidth="1"/>
    <col min="15116" max="15116" width="9.5703125" style="181" bestFit="1" customWidth="1"/>
    <col min="15117" max="15361" width="9.140625" style="181"/>
    <col min="15362" max="15362" width="13.7109375" style="181" customWidth="1"/>
    <col min="15363" max="15363" width="42.7109375" style="181" bestFit="1" customWidth="1"/>
    <col min="15364" max="15365" width="8.7109375" style="181" customWidth="1"/>
    <col min="15366" max="15370" width="10.7109375" style="181" customWidth="1"/>
    <col min="15371" max="15371" width="3.7109375" style="181" customWidth="1"/>
    <col min="15372" max="15372" width="9.5703125" style="181" bestFit="1" customWidth="1"/>
    <col min="15373" max="15617" width="9.140625" style="181"/>
    <col min="15618" max="15618" width="13.7109375" style="181" customWidth="1"/>
    <col min="15619" max="15619" width="42.7109375" style="181" bestFit="1" customWidth="1"/>
    <col min="15620" max="15621" width="8.7109375" style="181" customWidth="1"/>
    <col min="15622" max="15626" width="10.7109375" style="181" customWidth="1"/>
    <col min="15627" max="15627" width="3.7109375" style="181" customWidth="1"/>
    <col min="15628" max="15628" width="9.5703125" style="181" bestFit="1" customWidth="1"/>
    <col min="15629" max="15873" width="9.140625" style="181"/>
    <col min="15874" max="15874" width="13.7109375" style="181" customWidth="1"/>
    <col min="15875" max="15875" width="42.7109375" style="181" bestFit="1" customWidth="1"/>
    <col min="15876" max="15877" width="8.7109375" style="181" customWidth="1"/>
    <col min="15878" max="15882" width="10.7109375" style="181" customWidth="1"/>
    <col min="15883" max="15883" width="3.7109375" style="181" customWidth="1"/>
    <col min="15884" max="15884" width="9.5703125" style="181" bestFit="1" customWidth="1"/>
    <col min="15885" max="16129" width="9.140625" style="181"/>
    <col min="16130" max="16130" width="13.7109375" style="181" customWidth="1"/>
    <col min="16131" max="16131" width="42.7109375" style="181" bestFit="1" customWidth="1"/>
    <col min="16132" max="16133" width="8.7109375" style="181" customWidth="1"/>
    <col min="16134" max="16138" width="10.7109375" style="181" customWidth="1"/>
    <col min="16139" max="16139" width="3.7109375" style="181" customWidth="1"/>
    <col min="16140" max="16140" width="9.5703125" style="181" bestFit="1" customWidth="1"/>
    <col min="16141" max="16384" width="9.140625" style="181"/>
  </cols>
  <sheetData>
    <row r="1" spans="2:12" ht="15.75" thickBot="1" x14ac:dyDescent="0.3">
      <c r="C1" s="3"/>
      <c r="D1" s="4"/>
    </row>
    <row r="2" spans="2:12" x14ac:dyDescent="0.25">
      <c r="B2" s="364" t="s">
        <v>325</v>
      </c>
      <c r="C2" s="366" t="s">
        <v>95</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1:15" ht="15.75" thickBot="1" x14ac:dyDescent="0.3">
      <c r="C17" s="8"/>
      <c r="H17" s="11"/>
      <c r="I17" s="12"/>
    </row>
    <row r="18" spans="1:15" ht="15.75" thickBot="1" x14ac:dyDescent="0.3"/>
    <row r="19" spans="1:15" s="18" customFormat="1" ht="12.75" x14ac:dyDescent="0.2">
      <c r="B19" s="13" t="s">
        <v>2</v>
      </c>
      <c r="C19" s="14" t="s">
        <v>3</v>
      </c>
      <c r="D19" s="14" t="s">
        <v>4</v>
      </c>
      <c r="E19" s="15" t="s">
        <v>5</v>
      </c>
      <c r="F19" s="16" t="s">
        <v>6</v>
      </c>
      <c r="G19" s="16" t="s">
        <v>6</v>
      </c>
      <c r="H19" s="17" t="s">
        <v>6</v>
      </c>
      <c r="I19" s="15" t="s">
        <v>7</v>
      </c>
      <c r="J19" s="15" t="s">
        <v>8</v>
      </c>
    </row>
    <row r="20" spans="1:15" s="18" customFormat="1" ht="33" thickBot="1" x14ac:dyDescent="0.25">
      <c r="B20" s="19" t="s">
        <v>9</v>
      </c>
      <c r="C20" s="20"/>
      <c r="D20" s="20"/>
      <c r="E20" s="21"/>
      <c r="F20" s="22" t="s">
        <v>10</v>
      </c>
      <c r="G20" s="22" t="s">
        <v>11</v>
      </c>
      <c r="H20" s="23" t="s">
        <v>12</v>
      </c>
      <c r="I20" s="21"/>
      <c r="J20" s="21"/>
    </row>
    <row r="21" spans="1:15" s="18" customFormat="1" ht="13.5" thickBot="1" x14ac:dyDescent="0.25">
      <c r="B21" s="24"/>
      <c r="C21" s="25" t="s">
        <v>13</v>
      </c>
      <c r="D21" s="26"/>
      <c r="E21" s="27"/>
      <c r="F21" s="28"/>
      <c r="G21" s="28"/>
      <c r="H21" s="27"/>
      <c r="I21" s="27"/>
      <c r="J21" s="29"/>
    </row>
    <row r="22" spans="1:15" s="119" customFormat="1" x14ac:dyDescent="0.25">
      <c r="B22" s="30"/>
      <c r="C22" s="114"/>
      <c r="D22" s="115"/>
      <c r="E22" s="116"/>
      <c r="F22" s="31"/>
      <c r="G22" s="31"/>
      <c r="H22" s="116"/>
      <c r="I22" s="32"/>
      <c r="J22" s="33"/>
    </row>
    <row r="23" spans="1:15" s="126" customFormat="1" x14ac:dyDescent="0.25">
      <c r="B23" s="34"/>
      <c r="C23" s="121"/>
      <c r="D23" s="35"/>
      <c r="E23" s="123"/>
      <c r="F23" s="36"/>
      <c r="G23" s="36"/>
      <c r="H23" s="123"/>
      <c r="I23" s="37"/>
      <c r="J23" s="38"/>
      <c r="L23" s="39"/>
      <c r="M23" s="40"/>
      <c r="N23" s="127"/>
      <c r="O23" s="127"/>
    </row>
    <row r="24" spans="1:15" x14ac:dyDescent="0.25">
      <c r="B24" s="34"/>
      <c r="C24" s="128"/>
      <c r="D24" s="41"/>
      <c r="E24" s="130"/>
      <c r="F24" s="42"/>
      <c r="G24" s="42"/>
      <c r="H24" s="130"/>
      <c r="I24" s="43"/>
      <c r="J24" s="44"/>
      <c r="L24" s="45"/>
    </row>
    <row r="25" spans="1:15" x14ac:dyDescent="0.25">
      <c r="B25" s="34"/>
      <c r="C25" s="46"/>
      <c r="D25" s="41"/>
      <c r="E25" s="47"/>
      <c r="F25" s="48"/>
      <c r="G25" s="48"/>
      <c r="H25" s="47"/>
      <c r="I25" s="43"/>
      <c r="J25" s="44"/>
      <c r="L25" s="45"/>
    </row>
    <row r="26" spans="1:15" ht="15.75" thickBot="1" x14ac:dyDescent="0.3">
      <c r="B26" s="49"/>
      <c r="C26" s="50"/>
      <c r="D26" s="51"/>
      <c r="E26" s="52"/>
      <c r="F26" s="53"/>
      <c r="G26" s="53"/>
      <c r="H26" s="52"/>
      <c r="I26" s="52"/>
      <c r="J26" s="54"/>
    </row>
    <row r="27" spans="1:15" ht="15.75" thickBot="1" x14ac:dyDescent="0.3">
      <c r="B27" s="55"/>
      <c r="C27" s="56" t="s">
        <v>14</v>
      </c>
      <c r="D27" s="57"/>
      <c r="E27" s="58"/>
      <c r="F27" s="59"/>
      <c r="G27" s="59"/>
      <c r="H27" s="58"/>
      <c r="I27" s="60" t="s">
        <v>15</v>
      </c>
      <c r="J27" s="12">
        <f>SUM(J22:J26)</f>
        <v>0</v>
      </c>
    </row>
    <row r="28" spans="1:15" ht="15.75" thickBot="1" x14ac:dyDescent="0.3">
      <c r="B28" s="55"/>
      <c r="C28" s="50"/>
      <c r="D28" s="61"/>
      <c r="E28" s="62"/>
      <c r="F28" s="63"/>
      <c r="G28" s="63"/>
      <c r="H28" s="62"/>
      <c r="I28" s="62"/>
      <c r="J28" s="64"/>
    </row>
    <row r="29" spans="1:15" ht="15.75" thickBot="1" x14ac:dyDescent="0.3">
      <c r="B29" s="65"/>
      <c r="C29" s="25" t="s">
        <v>16</v>
      </c>
      <c r="D29" s="61"/>
      <c r="E29" s="62"/>
      <c r="F29" s="63"/>
      <c r="G29" s="63"/>
      <c r="H29" s="62"/>
      <c r="I29" s="62"/>
      <c r="J29" s="64"/>
    </row>
    <row r="30" spans="1:15" s="180" customFormat="1" x14ac:dyDescent="0.25">
      <c r="A30" s="230"/>
      <c r="B30" s="66"/>
      <c r="C30" s="67"/>
      <c r="D30" s="68"/>
      <c r="E30" s="69"/>
      <c r="F30" s="70"/>
      <c r="G30" s="70"/>
      <c r="H30" s="69"/>
      <c r="I30" s="69"/>
      <c r="J30" s="71"/>
    </row>
    <row r="31" spans="1:15" s="180" customFormat="1" x14ac:dyDescent="0.25">
      <c r="A31" s="230"/>
      <c r="B31" s="73"/>
      <c r="C31" s="74"/>
      <c r="D31" s="75"/>
      <c r="E31" s="76"/>
      <c r="F31" s="77"/>
      <c r="G31" s="77"/>
      <c r="H31" s="76"/>
      <c r="I31" s="37"/>
      <c r="J31" s="38"/>
    </row>
    <row r="32" spans="1:15" s="180" customFormat="1" x14ac:dyDescent="0.25">
      <c r="A32" s="230"/>
      <c r="B32" s="73"/>
      <c r="C32" s="74"/>
      <c r="D32" s="75"/>
      <c r="E32" s="76"/>
      <c r="F32" s="77"/>
      <c r="G32" s="77"/>
      <c r="H32" s="76"/>
      <c r="I32" s="37"/>
      <c r="J32" s="38"/>
    </row>
    <row r="33" spans="1:12" s="180" customFormat="1" x14ac:dyDescent="0.25">
      <c r="A33" s="230"/>
      <c r="B33" s="73"/>
      <c r="C33" s="74"/>
      <c r="D33" s="75"/>
      <c r="E33" s="76"/>
      <c r="F33" s="77"/>
      <c r="G33" s="77"/>
      <c r="H33" s="76"/>
      <c r="I33" s="76"/>
      <c r="J33" s="38"/>
    </row>
    <row r="34" spans="1:12" s="180" customFormat="1" x14ac:dyDescent="0.25">
      <c r="A34" s="230"/>
      <c r="B34" s="73"/>
      <c r="C34" s="74"/>
      <c r="D34" s="75"/>
      <c r="E34" s="76"/>
      <c r="F34" s="77"/>
      <c r="G34" s="77"/>
      <c r="H34" s="76"/>
      <c r="I34" s="37"/>
      <c r="J34" s="38"/>
    </row>
    <row r="35" spans="1:12" s="180" customFormat="1" x14ac:dyDescent="0.25">
      <c r="A35" s="230"/>
      <c r="B35" s="73"/>
      <c r="C35" s="74"/>
      <c r="D35" s="75"/>
      <c r="E35" s="76"/>
      <c r="F35" s="77"/>
      <c r="G35" s="77"/>
      <c r="H35" s="76"/>
      <c r="I35" s="37"/>
      <c r="J35" s="38"/>
    </row>
    <row r="36" spans="1:12" x14ac:dyDescent="0.25">
      <c r="B36" s="34"/>
      <c r="C36" s="46"/>
      <c r="D36" s="78"/>
      <c r="E36" s="47"/>
      <c r="F36" s="48"/>
      <c r="G36" s="48"/>
      <c r="H36" s="47"/>
      <c r="I36" s="47"/>
      <c r="J36" s="44"/>
    </row>
    <row r="37" spans="1:12" ht="15.75" thickBot="1" x14ac:dyDescent="0.3">
      <c r="B37" s="49"/>
      <c r="C37" s="50"/>
      <c r="D37" s="79"/>
      <c r="E37" s="80"/>
      <c r="F37" s="81"/>
      <c r="G37" s="81"/>
      <c r="H37" s="80"/>
      <c r="I37" s="43"/>
      <c r="J37" s="82"/>
      <c r="L37" s="45"/>
    </row>
    <row r="38" spans="1:12" ht="15.75" thickBot="1" x14ac:dyDescent="0.3">
      <c r="B38" s="55"/>
      <c r="C38" s="56" t="s">
        <v>17</v>
      </c>
      <c r="D38" s="57"/>
      <c r="E38" s="58"/>
      <c r="F38" s="59"/>
      <c r="G38" s="59"/>
      <c r="H38" s="58"/>
      <c r="I38" s="60" t="s">
        <v>15</v>
      </c>
      <c r="J38" s="12">
        <f>SUM(J30:J37)</f>
        <v>0</v>
      </c>
    </row>
    <row r="39" spans="1:12" ht="15.75" thickBot="1" x14ac:dyDescent="0.3">
      <c r="B39" s="55"/>
      <c r="C39" s="50"/>
      <c r="D39" s="61"/>
      <c r="E39" s="62"/>
      <c r="F39" s="63"/>
      <c r="G39" s="63"/>
      <c r="H39" s="62"/>
      <c r="I39" s="62"/>
      <c r="J39" s="64"/>
    </row>
    <row r="40" spans="1:12" ht="15.75" thickBot="1" x14ac:dyDescent="0.3">
      <c r="B40" s="65"/>
      <c r="C40" s="25" t="s">
        <v>18</v>
      </c>
      <c r="D40" s="61"/>
      <c r="E40" s="62"/>
      <c r="F40" s="63"/>
      <c r="G40" s="63"/>
      <c r="H40" s="62"/>
      <c r="I40" s="62"/>
      <c r="J40" s="64"/>
    </row>
    <row r="41" spans="1:12"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2</v>
      </c>
      <c r="F41" s="236">
        <f>'ANAS 2015'!E3</f>
        <v>42.68</v>
      </c>
      <c r="G41" s="236">
        <v>9.0500000000000007</v>
      </c>
      <c r="H41" s="235">
        <f>F41-G41+G41/4</f>
        <v>35.892499999999998</v>
      </c>
      <c r="I41" s="237">
        <f t="shared" ref="I41:I50" si="0">E41/$I$15</f>
        <v>2</v>
      </c>
      <c r="J41" s="238">
        <f t="shared" ref="J41:J50" si="1">I41*H41</f>
        <v>71.784999999999997</v>
      </c>
      <c r="L41" s="45"/>
    </row>
    <row r="42" spans="1:12"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0.42*2</f>
        <v>0.84</v>
      </c>
      <c r="F42" s="241">
        <f>'ANAS 2015'!E9</f>
        <v>71.98</v>
      </c>
      <c r="G42" s="241">
        <f>'ANAS 2015'!E10</f>
        <v>15.26</v>
      </c>
      <c r="H42" s="240">
        <f>F42-G42+G42/4</f>
        <v>60.535000000000004</v>
      </c>
      <c r="I42" s="242">
        <f t="shared" si="0"/>
        <v>0.84</v>
      </c>
      <c r="J42" s="243">
        <f t="shared" si="1"/>
        <v>50.849400000000003</v>
      </c>
      <c r="L42" s="45"/>
    </row>
    <row r="43" spans="1:12"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45">
        <v>38</v>
      </c>
      <c r="F43" s="246" t="s">
        <v>20</v>
      </c>
      <c r="G43" s="246" t="s">
        <v>20</v>
      </c>
      <c r="H43" s="245">
        <f>'ANAS 2015'!E20</f>
        <v>0.85</v>
      </c>
      <c r="I43" s="242">
        <f t="shared" si="0"/>
        <v>38</v>
      </c>
      <c r="J43" s="243">
        <f t="shared" si="1"/>
        <v>32.299999999999997</v>
      </c>
      <c r="L43" s="45"/>
    </row>
    <row r="44" spans="1:12"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23</v>
      </c>
      <c r="F44" s="241">
        <f>'ANAS 2015'!E5</f>
        <v>43.06</v>
      </c>
      <c r="G44" s="241">
        <f>'ANAS 2015'!E6</f>
        <v>9.1300000000000008</v>
      </c>
      <c r="H44" s="240">
        <f>F44-G44+G44/4</f>
        <v>36.212499999999999</v>
      </c>
      <c r="I44" s="242">
        <f t="shared" si="0"/>
        <v>23</v>
      </c>
      <c r="J44" s="243">
        <f t="shared" si="1"/>
        <v>832.88749999999993</v>
      </c>
      <c r="L44" s="45"/>
    </row>
    <row r="45" spans="1:12"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1.215*10</f>
        <v>12.15</v>
      </c>
      <c r="F45" s="241">
        <f>'ANAS 2015'!E11</f>
        <v>73.5</v>
      </c>
      <c r="G45" s="241">
        <f>'ANAS 2015'!E12</f>
        <v>15.59</v>
      </c>
      <c r="H45" s="240">
        <f>F45-G45+G45/4</f>
        <v>61.807499999999997</v>
      </c>
      <c r="I45" s="242">
        <f t="shared" si="0"/>
        <v>12.15</v>
      </c>
      <c r="J45" s="243">
        <f t="shared" si="1"/>
        <v>750.96112500000004</v>
      </c>
      <c r="L45" s="45"/>
    </row>
    <row r="46" spans="1:12"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0.315*10</f>
        <v>3.15</v>
      </c>
      <c r="F46" s="241">
        <f>'ANAS 2015'!E9</f>
        <v>71.98</v>
      </c>
      <c r="G46" s="241">
        <f>'ANAS 2015'!E10</f>
        <v>15.26</v>
      </c>
      <c r="H46" s="240">
        <f>F46-G46+G46/4</f>
        <v>60.535000000000004</v>
      </c>
      <c r="I46" s="242">
        <f t="shared" si="0"/>
        <v>3.15</v>
      </c>
      <c r="J46" s="243">
        <f t="shared" si="1"/>
        <v>190.68525</v>
      </c>
      <c r="L46" s="45"/>
    </row>
    <row r="47" spans="1:12"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40">
        <v>137</v>
      </c>
      <c r="F47" s="246" t="s">
        <v>20</v>
      </c>
      <c r="G47" s="246" t="s">
        <v>20</v>
      </c>
      <c r="H47" s="240">
        <f>'ANAS 2015'!E18</f>
        <v>0.4</v>
      </c>
      <c r="I47" s="242">
        <f t="shared" si="0"/>
        <v>137</v>
      </c>
      <c r="J47" s="243">
        <f t="shared" si="1"/>
        <v>54.800000000000004</v>
      </c>
      <c r="L47" s="45"/>
    </row>
    <row r="48" spans="1:12"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40">
        <v>51</v>
      </c>
      <c r="F48" s="246" t="s">
        <v>20</v>
      </c>
      <c r="G48" s="246" t="s">
        <v>20</v>
      </c>
      <c r="H48" s="240">
        <f>'ANAS 2015'!E19</f>
        <v>0.25</v>
      </c>
      <c r="I48" s="242">
        <f t="shared" si="0"/>
        <v>51</v>
      </c>
      <c r="J48" s="243">
        <f t="shared" si="1"/>
        <v>12.75</v>
      </c>
      <c r="L48" s="45"/>
    </row>
    <row r="49" spans="2:12"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40">
        <v>3</v>
      </c>
      <c r="F49" s="246" t="s">
        <v>20</v>
      </c>
      <c r="G49" s="246" t="s">
        <v>20</v>
      </c>
      <c r="H49" s="240">
        <f>'ANALISI DI MERCATO'!H5</f>
        <v>37.774421333333336</v>
      </c>
      <c r="I49" s="242">
        <f t="shared" si="0"/>
        <v>3</v>
      </c>
      <c r="J49" s="243">
        <f t="shared" si="1"/>
        <v>113.32326400000001</v>
      </c>
      <c r="L49" s="45"/>
    </row>
    <row r="50" spans="2:12" ht="76.5" x14ac:dyDescent="0.25">
      <c r="B50" s="247" t="str">
        <f>' CPT 2012 agg.2014'!B3</f>
        <v>S.1.01.1.9.c</v>
      </c>
      <c r="C50"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239" t="str">
        <f>' CPT 2012 agg.2014'!D3</f>
        <v xml:space="preserve">cad </v>
      </c>
      <c r="E50" s="240">
        <v>3</v>
      </c>
      <c r="F50" s="241">
        <f>' CPT 2012 agg.2014'!E3</f>
        <v>2.16</v>
      </c>
      <c r="G50" s="241" t="s">
        <v>20</v>
      </c>
      <c r="H50" s="240">
        <f>F50/4</f>
        <v>0.54</v>
      </c>
      <c r="I50" s="242">
        <f t="shared" si="0"/>
        <v>3</v>
      </c>
      <c r="J50" s="243">
        <f t="shared" si="1"/>
        <v>1.62</v>
      </c>
      <c r="L50" s="45"/>
    </row>
    <row r="51" spans="2:12" s="231" customFormat="1" ht="90" thickBot="1" x14ac:dyDescent="0.3">
      <c r="B51" s="247" t="str">
        <f>' CPT 2012 agg.2014'!B4</f>
        <v>S.1.01.1.9.e</v>
      </c>
      <c r="C51"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239" t="str">
        <f>' CPT 2012 agg.2014'!D4</f>
        <v xml:space="preserve">cad </v>
      </c>
      <c r="E51" s="240">
        <v>3</v>
      </c>
      <c r="F51" s="241" t="s">
        <v>20</v>
      </c>
      <c r="G51" s="241" t="s">
        <v>20</v>
      </c>
      <c r="H51" s="240">
        <f>' CPT 2012 agg.2014'!E4</f>
        <v>2.38</v>
      </c>
      <c r="I51" s="242">
        <f t="shared" ref="I51" si="2">E51/$I$15</f>
        <v>3</v>
      </c>
      <c r="J51" s="243">
        <f t="shared" ref="J51" si="3">I51*H51</f>
        <v>7.14</v>
      </c>
      <c r="L51" s="45"/>
    </row>
    <row r="52" spans="2:12" ht="15.75" thickBot="1" x14ac:dyDescent="0.3">
      <c r="B52" s="55"/>
      <c r="C52" s="56" t="s">
        <v>22</v>
      </c>
      <c r="D52" s="57"/>
      <c r="E52" s="58"/>
      <c r="F52" s="59"/>
      <c r="G52" s="59"/>
      <c r="H52" s="58"/>
      <c r="I52" s="60" t="s">
        <v>15</v>
      </c>
      <c r="J52" s="12">
        <f>SUM(J41:J51)</f>
        <v>2119.1015389999998</v>
      </c>
    </row>
    <row r="53" spans="2:12" ht="15.75" thickBot="1" x14ac:dyDescent="0.3">
      <c r="C53" s="87"/>
      <c r="D53" s="88"/>
      <c r="E53" s="89"/>
      <c r="F53" s="89"/>
      <c r="G53" s="89"/>
      <c r="H53" s="89"/>
      <c r="I53" s="90"/>
      <c r="J53" s="90"/>
    </row>
    <row r="54" spans="2:12" ht="15.75" thickBot="1" x14ac:dyDescent="0.3">
      <c r="C54" s="91"/>
      <c r="D54" s="91"/>
      <c r="E54" s="91"/>
      <c r="F54" s="91"/>
      <c r="G54" s="91"/>
      <c r="H54" s="91" t="s">
        <v>23</v>
      </c>
      <c r="I54" s="92" t="s">
        <v>24</v>
      </c>
      <c r="J54" s="12">
        <f>J52+J38+J27</f>
        <v>2119.1015389999998</v>
      </c>
      <c r="L54" s="45"/>
    </row>
    <row r="56" spans="2:12" x14ac:dyDescent="0.25">
      <c r="B56" s="155" t="s">
        <v>25</v>
      </c>
      <c r="C56" s="156"/>
      <c r="D56" s="157"/>
      <c r="E56" s="1"/>
      <c r="F56" s="1"/>
      <c r="G56" s="1"/>
      <c r="H56" s="1"/>
      <c r="I56" s="1"/>
      <c r="J56" s="1"/>
    </row>
    <row r="57" spans="2:12" ht="15" customHeight="1" x14ac:dyDescent="0.25">
      <c r="B57" s="158" t="s">
        <v>26</v>
      </c>
      <c r="C57" s="375" t="s">
        <v>268</v>
      </c>
      <c r="D57" s="375"/>
      <c r="E57" s="375"/>
      <c r="F57" s="375"/>
      <c r="G57" s="375"/>
      <c r="H57" s="375"/>
      <c r="I57" s="375"/>
      <c r="J57" s="375"/>
    </row>
    <row r="58" spans="2:12" x14ac:dyDescent="0.25">
      <c r="B58" s="158" t="s">
        <v>27</v>
      </c>
      <c r="C58" s="375" t="s">
        <v>269</v>
      </c>
      <c r="D58" s="375"/>
      <c r="E58" s="375"/>
      <c r="F58" s="375"/>
      <c r="G58" s="375"/>
      <c r="H58" s="375"/>
      <c r="I58" s="375"/>
      <c r="J58" s="375"/>
    </row>
    <row r="59" spans="2:12" ht="30" customHeight="1" x14ac:dyDescent="0.25">
      <c r="B59" s="158" t="s">
        <v>28</v>
      </c>
      <c r="C59" s="375" t="s">
        <v>160</v>
      </c>
      <c r="D59" s="375"/>
      <c r="E59" s="375"/>
      <c r="F59" s="375"/>
      <c r="G59" s="375"/>
      <c r="H59" s="375"/>
      <c r="I59" s="375"/>
      <c r="J59" s="375"/>
    </row>
    <row r="60" spans="2:12" x14ac:dyDescent="0.25">
      <c r="C60" s="93"/>
    </row>
  </sheetData>
  <mergeCells count="5">
    <mergeCell ref="B2:B3"/>
    <mergeCell ref="C57:J57"/>
    <mergeCell ref="C58:J58"/>
    <mergeCell ref="C59:J59"/>
    <mergeCell ref="C2:F13"/>
  </mergeCells>
  <pageMargins left="0.7" right="0.7" top="0.75" bottom="0.75" header="0.3" footer="0.3"/>
  <pageSetup paperSize="9" scale="52" orientation="portrait" r:id="rId1"/>
  <colBreaks count="1" manualBreakCount="1">
    <brk id="11" max="1048575" man="1"/>
  </col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N53"/>
  <sheetViews>
    <sheetView view="pageBreakPreview" zoomScale="85" zoomScaleNormal="85" zoomScaleSheetLayoutView="85" workbookViewId="0">
      <selection activeCell="C14" sqref="C14"/>
    </sheetView>
  </sheetViews>
  <sheetFormatPr defaultRowHeight="15" x14ac:dyDescent="0.25"/>
  <cols>
    <col min="1" max="1" width="3.7109375" style="231" customWidth="1"/>
    <col min="2" max="2" width="15.7109375" style="181" customWidth="1"/>
    <col min="3" max="3" width="80.7109375" style="181" customWidth="1"/>
    <col min="4" max="4" width="8.7109375" style="6" customWidth="1"/>
    <col min="5" max="5" width="9.85546875" style="112" customWidth="1"/>
    <col min="6" max="9" width="10.7109375" style="112" customWidth="1"/>
    <col min="10" max="10" width="3.7109375" style="181" customWidth="1"/>
    <col min="11" max="257" width="9.140625" style="181"/>
    <col min="258" max="258" width="13.7109375" style="181" customWidth="1"/>
    <col min="259" max="259" width="42.7109375" style="181" bestFit="1" customWidth="1"/>
    <col min="260" max="260" width="8.7109375" style="181" customWidth="1"/>
    <col min="261" max="261" width="9.85546875" style="181" customWidth="1"/>
    <col min="262" max="265" width="10.7109375" style="181" customWidth="1"/>
    <col min="266" max="266" width="3.7109375" style="181" customWidth="1"/>
    <col min="267" max="513" width="9.140625" style="181"/>
    <col min="514" max="514" width="13.7109375" style="181" customWidth="1"/>
    <col min="515" max="515" width="42.7109375" style="181" bestFit="1" customWidth="1"/>
    <col min="516" max="516" width="8.7109375" style="181" customWidth="1"/>
    <col min="517" max="517" width="9.85546875" style="181" customWidth="1"/>
    <col min="518" max="521" width="10.7109375" style="181" customWidth="1"/>
    <col min="522" max="522" width="3.7109375" style="181" customWidth="1"/>
    <col min="523" max="769" width="9.140625" style="181"/>
    <col min="770" max="770" width="13.7109375" style="181" customWidth="1"/>
    <col min="771" max="771" width="42.7109375" style="181" bestFit="1" customWidth="1"/>
    <col min="772" max="772" width="8.7109375" style="181" customWidth="1"/>
    <col min="773" max="773" width="9.85546875" style="181" customWidth="1"/>
    <col min="774" max="777" width="10.7109375" style="181" customWidth="1"/>
    <col min="778" max="778" width="3.7109375" style="181" customWidth="1"/>
    <col min="779" max="1025" width="9.140625" style="181"/>
    <col min="1026" max="1026" width="13.7109375" style="181" customWidth="1"/>
    <col min="1027" max="1027" width="42.7109375" style="181" bestFit="1" customWidth="1"/>
    <col min="1028" max="1028" width="8.7109375" style="181" customWidth="1"/>
    <col min="1029" max="1029" width="9.85546875" style="181" customWidth="1"/>
    <col min="1030" max="1033" width="10.7109375" style="181" customWidth="1"/>
    <col min="1034" max="1034" width="3.7109375" style="181" customWidth="1"/>
    <col min="1035" max="1281" width="9.140625" style="181"/>
    <col min="1282" max="1282" width="13.7109375" style="181" customWidth="1"/>
    <col min="1283" max="1283" width="42.7109375" style="181" bestFit="1" customWidth="1"/>
    <col min="1284" max="1284" width="8.7109375" style="181" customWidth="1"/>
    <col min="1285" max="1285" width="9.85546875" style="181" customWidth="1"/>
    <col min="1286" max="1289" width="10.7109375" style="181" customWidth="1"/>
    <col min="1290" max="1290" width="3.7109375" style="181" customWidth="1"/>
    <col min="1291" max="1537" width="9.140625" style="181"/>
    <col min="1538" max="1538" width="13.7109375" style="181" customWidth="1"/>
    <col min="1539" max="1539" width="42.7109375" style="181" bestFit="1" customWidth="1"/>
    <col min="1540" max="1540" width="8.7109375" style="181" customWidth="1"/>
    <col min="1541" max="1541" width="9.85546875" style="181" customWidth="1"/>
    <col min="1542" max="1545" width="10.7109375" style="181" customWidth="1"/>
    <col min="1546" max="1546" width="3.7109375" style="181" customWidth="1"/>
    <col min="1547" max="1793" width="9.140625" style="181"/>
    <col min="1794" max="1794" width="13.7109375" style="181" customWidth="1"/>
    <col min="1795" max="1795" width="42.7109375" style="181" bestFit="1" customWidth="1"/>
    <col min="1796" max="1796" width="8.7109375" style="181" customWidth="1"/>
    <col min="1797" max="1797" width="9.85546875" style="181" customWidth="1"/>
    <col min="1798" max="1801" width="10.7109375" style="181" customWidth="1"/>
    <col min="1802" max="1802" width="3.7109375" style="181" customWidth="1"/>
    <col min="1803" max="2049" width="9.140625" style="181"/>
    <col min="2050" max="2050" width="13.7109375" style="181" customWidth="1"/>
    <col min="2051" max="2051" width="42.7109375" style="181" bestFit="1" customWidth="1"/>
    <col min="2052" max="2052" width="8.7109375" style="181" customWidth="1"/>
    <col min="2053" max="2053" width="9.85546875" style="181" customWidth="1"/>
    <col min="2054" max="2057" width="10.7109375" style="181" customWidth="1"/>
    <col min="2058" max="2058" width="3.7109375" style="181" customWidth="1"/>
    <col min="2059" max="2305" width="9.140625" style="181"/>
    <col min="2306" max="2306" width="13.7109375" style="181" customWidth="1"/>
    <col min="2307" max="2307" width="42.7109375" style="181" bestFit="1" customWidth="1"/>
    <col min="2308" max="2308" width="8.7109375" style="181" customWidth="1"/>
    <col min="2309" max="2309" width="9.85546875" style="181" customWidth="1"/>
    <col min="2310" max="2313" width="10.7109375" style="181" customWidth="1"/>
    <col min="2314" max="2314" width="3.7109375" style="181" customWidth="1"/>
    <col min="2315" max="2561" width="9.140625" style="181"/>
    <col min="2562" max="2562" width="13.7109375" style="181" customWidth="1"/>
    <col min="2563" max="2563" width="42.7109375" style="181" bestFit="1" customWidth="1"/>
    <col min="2564" max="2564" width="8.7109375" style="181" customWidth="1"/>
    <col min="2565" max="2565" width="9.85546875" style="181" customWidth="1"/>
    <col min="2566" max="2569" width="10.7109375" style="181" customWidth="1"/>
    <col min="2570" max="2570" width="3.7109375" style="181" customWidth="1"/>
    <col min="2571" max="2817" width="9.140625" style="181"/>
    <col min="2818" max="2818" width="13.7109375" style="181" customWidth="1"/>
    <col min="2819" max="2819" width="42.7109375" style="181" bestFit="1" customWidth="1"/>
    <col min="2820" max="2820" width="8.7109375" style="181" customWidth="1"/>
    <col min="2821" max="2821" width="9.85546875" style="181" customWidth="1"/>
    <col min="2822" max="2825" width="10.7109375" style="181" customWidth="1"/>
    <col min="2826" max="2826" width="3.7109375" style="181" customWidth="1"/>
    <col min="2827" max="3073" width="9.140625" style="181"/>
    <col min="3074" max="3074" width="13.7109375" style="181" customWidth="1"/>
    <col min="3075" max="3075" width="42.7109375" style="181" bestFit="1" customWidth="1"/>
    <col min="3076" max="3076" width="8.7109375" style="181" customWidth="1"/>
    <col min="3077" max="3077" width="9.85546875" style="181" customWidth="1"/>
    <col min="3078" max="3081" width="10.7109375" style="181" customWidth="1"/>
    <col min="3082" max="3082" width="3.7109375" style="181" customWidth="1"/>
    <col min="3083" max="3329" width="9.140625" style="181"/>
    <col min="3330" max="3330" width="13.7109375" style="181" customWidth="1"/>
    <col min="3331" max="3331" width="42.7109375" style="181" bestFit="1" customWidth="1"/>
    <col min="3332" max="3332" width="8.7109375" style="181" customWidth="1"/>
    <col min="3333" max="3333" width="9.85546875" style="181" customWidth="1"/>
    <col min="3334" max="3337" width="10.7109375" style="181" customWidth="1"/>
    <col min="3338" max="3338" width="3.7109375" style="181" customWidth="1"/>
    <col min="3339" max="3585" width="9.140625" style="181"/>
    <col min="3586" max="3586" width="13.7109375" style="181" customWidth="1"/>
    <col min="3587" max="3587" width="42.7109375" style="181" bestFit="1" customWidth="1"/>
    <col min="3588" max="3588" width="8.7109375" style="181" customWidth="1"/>
    <col min="3589" max="3589" width="9.85546875" style="181" customWidth="1"/>
    <col min="3590" max="3593" width="10.7109375" style="181" customWidth="1"/>
    <col min="3594" max="3594" width="3.7109375" style="181" customWidth="1"/>
    <col min="3595" max="3841" width="9.140625" style="181"/>
    <col min="3842" max="3842" width="13.7109375" style="181" customWidth="1"/>
    <col min="3843" max="3843" width="42.7109375" style="181" bestFit="1" customWidth="1"/>
    <col min="3844" max="3844" width="8.7109375" style="181" customWidth="1"/>
    <col min="3845" max="3845" width="9.85546875" style="181" customWidth="1"/>
    <col min="3846" max="3849" width="10.7109375" style="181" customWidth="1"/>
    <col min="3850" max="3850" width="3.7109375" style="181" customWidth="1"/>
    <col min="3851" max="4097" width="9.140625" style="181"/>
    <col min="4098" max="4098" width="13.7109375" style="181" customWidth="1"/>
    <col min="4099" max="4099" width="42.7109375" style="181" bestFit="1" customWidth="1"/>
    <col min="4100" max="4100" width="8.7109375" style="181" customWidth="1"/>
    <col min="4101" max="4101" width="9.85546875" style="181" customWidth="1"/>
    <col min="4102" max="4105" width="10.7109375" style="181" customWidth="1"/>
    <col min="4106" max="4106" width="3.7109375" style="181" customWidth="1"/>
    <col min="4107" max="4353" width="9.140625" style="181"/>
    <col min="4354" max="4354" width="13.7109375" style="181" customWidth="1"/>
    <col min="4355" max="4355" width="42.7109375" style="181" bestFit="1" customWidth="1"/>
    <col min="4356" max="4356" width="8.7109375" style="181" customWidth="1"/>
    <col min="4357" max="4357" width="9.85546875" style="181" customWidth="1"/>
    <col min="4358" max="4361" width="10.7109375" style="181" customWidth="1"/>
    <col min="4362" max="4362" width="3.7109375" style="181" customWidth="1"/>
    <col min="4363" max="4609" width="9.140625" style="181"/>
    <col min="4610" max="4610" width="13.7109375" style="181" customWidth="1"/>
    <col min="4611" max="4611" width="42.7109375" style="181" bestFit="1" customWidth="1"/>
    <col min="4612" max="4612" width="8.7109375" style="181" customWidth="1"/>
    <col min="4613" max="4613" width="9.85546875" style="181" customWidth="1"/>
    <col min="4614" max="4617" width="10.7109375" style="181" customWidth="1"/>
    <col min="4618" max="4618" width="3.7109375" style="181" customWidth="1"/>
    <col min="4619" max="4865" width="9.140625" style="181"/>
    <col min="4866" max="4866" width="13.7109375" style="181" customWidth="1"/>
    <col min="4867" max="4867" width="42.7109375" style="181" bestFit="1" customWidth="1"/>
    <col min="4868" max="4868" width="8.7109375" style="181" customWidth="1"/>
    <col min="4869" max="4869" width="9.85546875" style="181" customWidth="1"/>
    <col min="4870" max="4873" width="10.7109375" style="181" customWidth="1"/>
    <col min="4874" max="4874" width="3.7109375" style="181" customWidth="1"/>
    <col min="4875" max="5121" width="9.140625" style="181"/>
    <col min="5122" max="5122" width="13.7109375" style="181" customWidth="1"/>
    <col min="5123" max="5123" width="42.7109375" style="181" bestFit="1" customWidth="1"/>
    <col min="5124" max="5124" width="8.7109375" style="181" customWidth="1"/>
    <col min="5125" max="5125" width="9.85546875" style="181" customWidth="1"/>
    <col min="5126" max="5129" width="10.7109375" style="181" customWidth="1"/>
    <col min="5130" max="5130" width="3.7109375" style="181" customWidth="1"/>
    <col min="5131" max="5377" width="9.140625" style="181"/>
    <col min="5378" max="5378" width="13.7109375" style="181" customWidth="1"/>
    <col min="5379" max="5379" width="42.7109375" style="181" bestFit="1" customWidth="1"/>
    <col min="5380" max="5380" width="8.7109375" style="181" customWidth="1"/>
    <col min="5381" max="5381" width="9.85546875" style="181" customWidth="1"/>
    <col min="5382" max="5385" width="10.7109375" style="181" customWidth="1"/>
    <col min="5386" max="5386" width="3.7109375" style="181" customWidth="1"/>
    <col min="5387" max="5633" width="9.140625" style="181"/>
    <col min="5634" max="5634" width="13.7109375" style="181" customWidth="1"/>
    <col min="5635" max="5635" width="42.7109375" style="181" bestFit="1" customWidth="1"/>
    <col min="5636" max="5636" width="8.7109375" style="181" customWidth="1"/>
    <col min="5637" max="5637" width="9.85546875" style="181" customWidth="1"/>
    <col min="5638" max="5641" width="10.7109375" style="181" customWidth="1"/>
    <col min="5642" max="5642" width="3.7109375" style="181" customWidth="1"/>
    <col min="5643" max="5889" width="9.140625" style="181"/>
    <col min="5890" max="5890" width="13.7109375" style="181" customWidth="1"/>
    <col min="5891" max="5891" width="42.7109375" style="181" bestFit="1" customWidth="1"/>
    <col min="5892" max="5892" width="8.7109375" style="181" customWidth="1"/>
    <col min="5893" max="5893" width="9.85546875" style="181" customWidth="1"/>
    <col min="5894" max="5897" width="10.7109375" style="181" customWidth="1"/>
    <col min="5898" max="5898" width="3.7109375" style="181" customWidth="1"/>
    <col min="5899" max="6145" width="9.140625" style="181"/>
    <col min="6146" max="6146" width="13.7109375" style="181" customWidth="1"/>
    <col min="6147" max="6147" width="42.7109375" style="181" bestFit="1" customWidth="1"/>
    <col min="6148" max="6148" width="8.7109375" style="181" customWidth="1"/>
    <col min="6149" max="6149" width="9.85546875" style="181" customWidth="1"/>
    <col min="6150" max="6153" width="10.7109375" style="181" customWidth="1"/>
    <col min="6154" max="6154" width="3.7109375" style="181" customWidth="1"/>
    <col min="6155" max="6401" width="9.140625" style="181"/>
    <col min="6402" max="6402" width="13.7109375" style="181" customWidth="1"/>
    <col min="6403" max="6403" width="42.7109375" style="181" bestFit="1" customWidth="1"/>
    <col min="6404" max="6404" width="8.7109375" style="181" customWidth="1"/>
    <col min="6405" max="6405" width="9.85546875" style="181" customWidth="1"/>
    <col min="6406" max="6409" width="10.7109375" style="181" customWidth="1"/>
    <col min="6410" max="6410" width="3.7109375" style="181" customWidth="1"/>
    <col min="6411" max="6657" width="9.140625" style="181"/>
    <col min="6658" max="6658" width="13.7109375" style="181" customWidth="1"/>
    <col min="6659" max="6659" width="42.7109375" style="181" bestFit="1" customWidth="1"/>
    <col min="6660" max="6660" width="8.7109375" style="181" customWidth="1"/>
    <col min="6661" max="6661" width="9.85546875" style="181" customWidth="1"/>
    <col min="6662" max="6665" width="10.7109375" style="181" customWidth="1"/>
    <col min="6666" max="6666" width="3.7109375" style="181" customWidth="1"/>
    <col min="6667" max="6913" width="9.140625" style="181"/>
    <col min="6914" max="6914" width="13.7109375" style="181" customWidth="1"/>
    <col min="6915" max="6915" width="42.7109375" style="181" bestFit="1" customWidth="1"/>
    <col min="6916" max="6916" width="8.7109375" style="181" customWidth="1"/>
    <col min="6917" max="6917" width="9.85546875" style="181" customWidth="1"/>
    <col min="6918" max="6921" width="10.7109375" style="181" customWidth="1"/>
    <col min="6922" max="6922" width="3.7109375" style="181" customWidth="1"/>
    <col min="6923" max="7169" width="9.140625" style="181"/>
    <col min="7170" max="7170" width="13.7109375" style="181" customWidth="1"/>
    <col min="7171" max="7171" width="42.7109375" style="181" bestFit="1" customWidth="1"/>
    <col min="7172" max="7172" width="8.7109375" style="181" customWidth="1"/>
    <col min="7173" max="7173" width="9.85546875" style="181" customWidth="1"/>
    <col min="7174" max="7177" width="10.7109375" style="181" customWidth="1"/>
    <col min="7178" max="7178" width="3.7109375" style="181" customWidth="1"/>
    <col min="7179" max="7425" width="9.140625" style="181"/>
    <col min="7426" max="7426" width="13.7109375" style="181" customWidth="1"/>
    <col min="7427" max="7427" width="42.7109375" style="181" bestFit="1" customWidth="1"/>
    <col min="7428" max="7428" width="8.7109375" style="181" customWidth="1"/>
    <col min="7429" max="7429" width="9.85546875" style="181" customWidth="1"/>
    <col min="7430" max="7433" width="10.7109375" style="181" customWidth="1"/>
    <col min="7434" max="7434" width="3.7109375" style="181" customWidth="1"/>
    <col min="7435" max="7681" width="9.140625" style="181"/>
    <col min="7682" max="7682" width="13.7109375" style="181" customWidth="1"/>
    <col min="7683" max="7683" width="42.7109375" style="181" bestFit="1" customWidth="1"/>
    <col min="7684" max="7684" width="8.7109375" style="181" customWidth="1"/>
    <col min="7685" max="7685" width="9.85546875" style="181" customWidth="1"/>
    <col min="7686" max="7689" width="10.7109375" style="181" customWidth="1"/>
    <col min="7690" max="7690" width="3.7109375" style="181" customWidth="1"/>
    <col min="7691" max="7937" width="9.140625" style="181"/>
    <col min="7938" max="7938" width="13.7109375" style="181" customWidth="1"/>
    <col min="7939" max="7939" width="42.7109375" style="181" bestFit="1" customWidth="1"/>
    <col min="7940" max="7940" width="8.7109375" style="181" customWidth="1"/>
    <col min="7941" max="7941" width="9.85546875" style="181" customWidth="1"/>
    <col min="7942" max="7945" width="10.7109375" style="181" customWidth="1"/>
    <col min="7946" max="7946" width="3.7109375" style="181" customWidth="1"/>
    <col min="7947" max="8193" width="9.140625" style="181"/>
    <col min="8194" max="8194" width="13.7109375" style="181" customWidth="1"/>
    <col min="8195" max="8195" width="42.7109375" style="181" bestFit="1" customWidth="1"/>
    <col min="8196" max="8196" width="8.7109375" style="181" customWidth="1"/>
    <col min="8197" max="8197" width="9.85546875" style="181" customWidth="1"/>
    <col min="8198" max="8201" width="10.7109375" style="181" customWidth="1"/>
    <col min="8202" max="8202" width="3.7109375" style="181" customWidth="1"/>
    <col min="8203" max="8449" width="9.140625" style="181"/>
    <col min="8450" max="8450" width="13.7109375" style="181" customWidth="1"/>
    <col min="8451" max="8451" width="42.7109375" style="181" bestFit="1" customWidth="1"/>
    <col min="8452" max="8452" width="8.7109375" style="181" customWidth="1"/>
    <col min="8453" max="8453" width="9.85546875" style="181" customWidth="1"/>
    <col min="8454" max="8457" width="10.7109375" style="181" customWidth="1"/>
    <col min="8458" max="8458" width="3.7109375" style="181" customWidth="1"/>
    <col min="8459" max="8705" width="9.140625" style="181"/>
    <col min="8706" max="8706" width="13.7109375" style="181" customWidth="1"/>
    <col min="8707" max="8707" width="42.7109375" style="181" bestFit="1" customWidth="1"/>
    <col min="8708" max="8708" width="8.7109375" style="181" customWidth="1"/>
    <col min="8709" max="8709" width="9.85546875" style="181" customWidth="1"/>
    <col min="8710" max="8713" width="10.7109375" style="181" customWidth="1"/>
    <col min="8714" max="8714" width="3.7109375" style="181" customWidth="1"/>
    <col min="8715" max="8961" width="9.140625" style="181"/>
    <col min="8962" max="8962" width="13.7109375" style="181" customWidth="1"/>
    <col min="8963" max="8963" width="42.7109375" style="181" bestFit="1" customWidth="1"/>
    <col min="8964" max="8964" width="8.7109375" style="181" customWidth="1"/>
    <col min="8965" max="8965" width="9.85546875" style="181" customWidth="1"/>
    <col min="8966" max="8969" width="10.7109375" style="181" customWidth="1"/>
    <col min="8970" max="8970" width="3.7109375" style="181" customWidth="1"/>
    <col min="8971" max="9217" width="9.140625" style="181"/>
    <col min="9218" max="9218" width="13.7109375" style="181" customWidth="1"/>
    <col min="9219" max="9219" width="42.7109375" style="181" bestFit="1" customWidth="1"/>
    <col min="9220" max="9220" width="8.7109375" style="181" customWidth="1"/>
    <col min="9221" max="9221" width="9.85546875" style="181" customWidth="1"/>
    <col min="9222" max="9225" width="10.7109375" style="181" customWidth="1"/>
    <col min="9226" max="9226" width="3.7109375" style="181" customWidth="1"/>
    <col min="9227" max="9473" width="9.140625" style="181"/>
    <col min="9474" max="9474" width="13.7109375" style="181" customWidth="1"/>
    <col min="9475" max="9475" width="42.7109375" style="181" bestFit="1" customWidth="1"/>
    <col min="9476" max="9476" width="8.7109375" style="181" customWidth="1"/>
    <col min="9477" max="9477" width="9.85546875" style="181" customWidth="1"/>
    <col min="9478" max="9481" width="10.7109375" style="181" customWidth="1"/>
    <col min="9482" max="9482" width="3.7109375" style="181" customWidth="1"/>
    <col min="9483" max="9729" width="9.140625" style="181"/>
    <col min="9730" max="9730" width="13.7109375" style="181" customWidth="1"/>
    <col min="9731" max="9731" width="42.7109375" style="181" bestFit="1" customWidth="1"/>
    <col min="9732" max="9732" width="8.7109375" style="181" customWidth="1"/>
    <col min="9733" max="9733" width="9.85546875" style="181" customWidth="1"/>
    <col min="9734" max="9737" width="10.7109375" style="181" customWidth="1"/>
    <col min="9738" max="9738" width="3.7109375" style="181" customWidth="1"/>
    <col min="9739" max="9985" width="9.140625" style="181"/>
    <col min="9986" max="9986" width="13.7109375" style="181" customWidth="1"/>
    <col min="9987" max="9987" width="42.7109375" style="181" bestFit="1" customWidth="1"/>
    <col min="9988" max="9988" width="8.7109375" style="181" customWidth="1"/>
    <col min="9989" max="9989" width="9.85546875" style="181" customWidth="1"/>
    <col min="9990" max="9993" width="10.7109375" style="181" customWidth="1"/>
    <col min="9994" max="9994" width="3.7109375" style="181" customWidth="1"/>
    <col min="9995" max="10241" width="9.140625" style="181"/>
    <col min="10242" max="10242" width="13.7109375" style="181" customWidth="1"/>
    <col min="10243" max="10243" width="42.7109375" style="181" bestFit="1" customWidth="1"/>
    <col min="10244" max="10244" width="8.7109375" style="181" customWidth="1"/>
    <col min="10245" max="10245" width="9.85546875" style="181" customWidth="1"/>
    <col min="10246" max="10249" width="10.7109375" style="181" customWidth="1"/>
    <col min="10250" max="10250" width="3.7109375" style="181" customWidth="1"/>
    <col min="10251" max="10497" width="9.140625" style="181"/>
    <col min="10498" max="10498" width="13.7109375" style="181" customWidth="1"/>
    <col min="10499" max="10499" width="42.7109375" style="181" bestFit="1" customWidth="1"/>
    <col min="10500" max="10500" width="8.7109375" style="181" customWidth="1"/>
    <col min="10501" max="10501" width="9.85546875" style="181" customWidth="1"/>
    <col min="10502" max="10505" width="10.7109375" style="181" customWidth="1"/>
    <col min="10506" max="10506" width="3.7109375" style="181" customWidth="1"/>
    <col min="10507" max="10753" width="9.140625" style="181"/>
    <col min="10754" max="10754" width="13.7109375" style="181" customWidth="1"/>
    <col min="10755" max="10755" width="42.7109375" style="181" bestFit="1" customWidth="1"/>
    <col min="10756" max="10756" width="8.7109375" style="181" customWidth="1"/>
    <col min="10757" max="10757" width="9.85546875" style="181" customWidth="1"/>
    <col min="10758" max="10761" width="10.7109375" style="181" customWidth="1"/>
    <col min="10762" max="10762" width="3.7109375" style="181" customWidth="1"/>
    <col min="10763" max="11009" width="9.140625" style="181"/>
    <col min="11010" max="11010" width="13.7109375" style="181" customWidth="1"/>
    <col min="11011" max="11011" width="42.7109375" style="181" bestFit="1" customWidth="1"/>
    <col min="11012" max="11012" width="8.7109375" style="181" customWidth="1"/>
    <col min="11013" max="11013" width="9.85546875" style="181" customWidth="1"/>
    <col min="11014" max="11017" width="10.7109375" style="181" customWidth="1"/>
    <col min="11018" max="11018" width="3.7109375" style="181" customWidth="1"/>
    <col min="11019" max="11265" width="9.140625" style="181"/>
    <col min="11266" max="11266" width="13.7109375" style="181" customWidth="1"/>
    <col min="11267" max="11267" width="42.7109375" style="181" bestFit="1" customWidth="1"/>
    <col min="11268" max="11268" width="8.7109375" style="181" customWidth="1"/>
    <col min="11269" max="11269" width="9.85546875" style="181" customWidth="1"/>
    <col min="11270" max="11273" width="10.7109375" style="181" customWidth="1"/>
    <col min="11274" max="11274" width="3.7109375" style="181" customWidth="1"/>
    <col min="11275" max="11521" width="9.140625" style="181"/>
    <col min="11522" max="11522" width="13.7109375" style="181" customWidth="1"/>
    <col min="11523" max="11523" width="42.7109375" style="181" bestFit="1" customWidth="1"/>
    <col min="11524" max="11524" width="8.7109375" style="181" customWidth="1"/>
    <col min="11525" max="11525" width="9.85546875" style="181" customWidth="1"/>
    <col min="11526" max="11529" width="10.7109375" style="181" customWidth="1"/>
    <col min="11530" max="11530" width="3.7109375" style="181" customWidth="1"/>
    <col min="11531" max="11777" width="9.140625" style="181"/>
    <col min="11778" max="11778" width="13.7109375" style="181" customWidth="1"/>
    <col min="11779" max="11779" width="42.7109375" style="181" bestFit="1" customWidth="1"/>
    <col min="11780" max="11780" width="8.7109375" style="181" customWidth="1"/>
    <col min="11781" max="11781" width="9.85546875" style="181" customWidth="1"/>
    <col min="11782" max="11785" width="10.7109375" style="181" customWidth="1"/>
    <col min="11786" max="11786" width="3.7109375" style="181" customWidth="1"/>
    <col min="11787" max="12033" width="9.140625" style="181"/>
    <col min="12034" max="12034" width="13.7109375" style="181" customWidth="1"/>
    <col min="12035" max="12035" width="42.7109375" style="181" bestFit="1" customWidth="1"/>
    <col min="12036" max="12036" width="8.7109375" style="181" customWidth="1"/>
    <col min="12037" max="12037" width="9.85546875" style="181" customWidth="1"/>
    <col min="12038" max="12041" width="10.7109375" style="181" customWidth="1"/>
    <col min="12042" max="12042" width="3.7109375" style="181" customWidth="1"/>
    <col min="12043" max="12289" width="9.140625" style="181"/>
    <col min="12290" max="12290" width="13.7109375" style="181" customWidth="1"/>
    <col min="12291" max="12291" width="42.7109375" style="181" bestFit="1" customWidth="1"/>
    <col min="12292" max="12292" width="8.7109375" style="181" customWidth="1"/>
    <col min="12293" max="12293" width="9.85546875" style="181" customWidth="1"/>
    <col min="12294" max="12297" width="10.7109375" style="181" customWidth="1"/>
    <col min="12298" max="12298" width="3.7109375" style="181" customWidth="1"/>
    <col min="12299" max="12545" width="9.140625" style="181"/>
    <col min="12546" max="12546" width="13.7109375" style="181" customWidth="1"/>
    <col min="12547" max="12547" width="42.7109375" style="181" bestFit="1" customWidth="1"/>
    <col min="12548" max="12548" width="8.7109375" style="181" customWidth="1"/>
    <col min="12549" max="12549" width="9.85546875" style="181" customWidth="1"/>
    <col min="12550" max="12553" width="10.7109375" style="181" customWidth="1"/>
    <col min="12554" max="12554" width="3.7109375" style="181" customWidth="1"/>
    <col min="12555" max="12801" width="9.140625" style="181"/>
    <col min="12802" max="12802" width="13.7109375" style="181" customWidth="1"/>
    <col min="12803" max="12803" width="42.7109375" style="181" bestFit="1" customWidth="1"/>
    <col min="12804" max="12804" width="8.7109375" style="181" customWidth="1"/>
    <col min="12805" max="12805" width="9.85546875" style="181" customWidth="1"/>
    <col min="12806" max="12809" width="10.7109375" style="181" customWidth="1"/>
    <col min="12810" max="12810" width="3.7109375" style="181" customWidth="1"/>
    <col min="12811" max="13057" width="9.140625" style="181"/>
    <col min="13058" max="13058" width="13.7109375" style="181" customWidth="1"/>
    <col min="13059" max="13059" width="42.7109375" style="181" bestFit="1" customWidth="1"/>
    <col min="13060" max="13060" width="8.7109375" style="181" customWidth="1"/>
    <col min="13061" max="13061" width="9.85546875" style="181" customWidth="1"/>
    <col min="13062" max="13065" width="10.7109375" style="181" customWidth="1"/>
    <col min="13066" max="13066" width="3.7109375" style="181" customWidth="1"/>
    <col min="13067" max="13313" width="9.140625" style="181"/>
    <col min="13314" max="13314" width="13.7109375" style="181" customWidth="1"/>
    <col min="13315" max="13315" width="42.7109375" style="181" bestFit="1" customWidth="1"/>
    <col min="13316" max="13316" width="8.7109375" style="181" customWidth="1"/>
    <col min="13317" max="13317" width="9.85546875" style="181" customWidth="1"/>
    <col min="13318" max="13321" width="10.7109375" style="181" customWidth="1"/>
    <col min="13322" max="13322" width="3.7109375" style="181" customWidth="1"/>
    <col min="13323" max="13569" width="9.140625" style="181"/>
    <col min="13570" max="13570" width="13.7109375" style="181" customWidth="1"/>
    <col min="13571" max="13571" width="42.7109375" style="181" bestFit="1" customWidth="1"/>
    <col min="13572" max="13572" width="8.7109375" style="181" customWidth="1"/>
    <col min="13573" max="13573" width="9.85546875" style="181" customWidth="1"/>
    <col min="13574" max="13577" width="10.7109375" style="181" customWidth="1"/>
    <col min="13578" max="13578" width="3.7109375" style="181" customWidth="1"/>
    <col min="13579" max="13825" width="9.140625" style="181"/>
    <col min="13826" max="13826" width="13.7109375" style="181" customWidth="1"/>
    <col min="13827" max="13827" width="42.7109375" style="181" bestFit="1" customWidth="1"/>
    <col min="13828" max="13828" width="8.7109375" style="181" customWidth="1"/>
    <col min="13829" max="13829" width="9.85546875" style="181" customWidth="1"/>
    <col min="13830" max="13833" width="10.7109375" style="181" customWidth="1"/>
    <col min="13834" max="13834" width="3.7109375" style="181" customWidth="1"/>
    <col min="13835" max="14081" width="9.140625" style="181"/>
    <col min="14082" max="14082" width="13.7109375" style="181" customWidth="1"/>
    <col min="14083" max="14083" width="42.7109375" style="181" bestFit="1" customWidth="1"/>
    <col min="14084" max="14084" width="8.7109375" style="181" customWidth="1"/>
    <col min="14085" max="14085" width="9.85546875" style="181" customWidth="1"/>
    <col min="14086" max="14089" width="10.7109375" style="181" customWidth="1"/>
    <col min="14090" max="14090" width="3.7109375" style="181" customWidth="1"/>
    <col min="14091" max="14337" width="9.140625" style="181"/>
    <col min="14338" max="14338" width="13.7109375" style="181" customWidth="1"/>
    <col min="14339" max="14339" width="42.7109375" style="181" bestFit="1" customWidth="1"/>
    <col min="14340" max="14340" width="8.7109375" style="181" customWidth="1"/>
    <col min="14341" max="14341" width="9.85546875" style="181" customWidth="1"/>
    <col min="14342" max="14345" width="10.7109375" style="181" customWidth="1"/>
    <col min="14346" max="14346" width="3.7109375" style="181" customWidth="1"/>
    <col min="14347" max="14593" width="9.140625" style="181"/>
    <col min="14594" max="14594" width="13.7109375" style="181" customWidth="1"/>
    <col min="14595" max="14595" width="42.7109375" style="181" bestFit="1" customWidth="1"/>
    <col min="14596" max="14596" width="8.7109375" style="181" customWidth="1"/>
    <col min="14597" max="14597" width="9.85546875" style="181" customWidth="1"/>
    <col min="14598" max="14601" width="10.7109375" style="181" customWidth="1"/>
    <col min="14602" max="14602" width="3.7109375" style="181" customWidth="1"/>
    <col min="14603" max="14849" width="9.140625" style="181"/>
    <col min="14850" max="14850" width="13.7109375" style="181" customWidth="1"/>
    <col min="14851" max="14851" width="42.7109375" style="181" bestFit="1" customWidth="1"/>
    <col min="14852" max="14852" width="8.7109375" style="181" customWidth="1"/>
    <col min="14853" max="14853" width="9.85546875" style="181" customWidth="1"/>
    <col min="14854" max="14857" width="10.7109375" style="181" customWidth="1"/>
    <col min="14858" max="14858" width="3.7109375" style="181" customWidth="1"/>
    <col min="14859" max="15105" width="9.140625" style="181"/>
    <col min="15106" max="15106" width="13.7109375" style="181" customWidth="1"/>
    <col min="15107" max="15107" width="42.7109375" style="181" bestFit="1" customWidth="1"/>
    <col min="15108" max="15108" width="8.7109375" style="181" customWidth="1"/>
    <col min="15109" max="15109" width="9.85546875" style="181" customWidth="1"/>
    <col min="15110" max="15113" width="10.7109375" style="181" customWidth="1"/>
    <col min="15114" max="15114" width="3.7109375" style="181" customWidth="1"/>
    <col min="15115" max="15361" width="9.140625" style="181"/>
    <col min="15362" max="15362" width="13.7109375" style="181" customWidth="1"/>
    <col min="15363" max="15363" width="42.7109375" style="181" bestFit="1" customWidth="1"/>
    <col min="15364" max="15364" width="8.7109375" style="181" customWidth="1"/>
    <col min="15365" max="15365" width="9.85546875" style="181" customWidth="1"/>
    <col min="15366" max="15369" width="10.7109375" style="181" customWidth="1"/>
    <col min="15370" max="15370" width="3.7109375" style="181" customWidth="1"/>
    <col min="15371" max="15617" width="9.140625" style="181"/>
    <col min="15618" max="15618" width="13.7109375" style="181" customWidth="1"/>
    <col min="15619" max="15619" width="42.7109375" style="181" bestFit="1" customWidth="1"/>
    <col min="15620" max="15620" width="8.7109375" style="181" customWidth="1"/>
    <col min="15621" max="15621" width="9.85546875" style="181" customWidth="1"/>
    <col min="15622" max="15625" width="10.7109375" style="181" customWidth="1"/>
    <col min="15626" max="15626" width="3.7109375" style="181" customWidth="1"/>
    <col min="15627" max="15873" width="9.140625" style="181"/>
    <col min="15874" max="15874" width="13.7109375" style="181" customWidth="1"/>
    <col min="15875" max="15875" width="42.7109375" style="181" bestFit="1" customWidth="1"/>
    <col min="15876" max="15876" width="8.7109375" style="181" customWidth="1"/>
    <col min="15877" max="15877" width="9.85546875" style="181" customWidth="1"/>
    <col min="15878" max="15881" width="10.7109375" style="181" customWidth="1"/>
    <col min="15882" max="15882" width="3.7109375" style="181" customWidth="1"/>
    <col min="15883" max="16129" width="9.140625" style="181"/>
    <col min="16130" max="16130" width="13.7109375" style="181" customWidth="1"/>
    <col min="16131" max="16131" width="42.7109375" style="181" bestFit="1" customWidth="1"/>
    <col min="16132" max="16132" width="8.7109375" style="181" customWidth="1"/>
    <col min="16133" max="16133" width="9.85546875" style="181" customWidth="1"/>
    <col min="16134" max="16137" width="10.7109375" style="181" customWidth="1"/>
    <col min="16138" max="16138" width="3.7109375" style="181" customWidth="1"/>
    <col min="16139" max="16384" width="9.140625" style="181"/>
  </cols>
  <sheetData>
    <row r="1" spans="2:11" ht="15.75" thickBot="1" x14ac:dyDescent="0.3">
      <c r="C1" s="3"/>
      <c r="D1" s="4"/>
    </row>
    <row r="2" spans="2:11" x14ac:dyDescent="0.25">
      <c r="B2" s="376" t="s">
        <v>326</v>
      </c>
      <c r="C2" s="366" t="s">
        <v>330</v>
      </c>
      <c r="D2" s="378"/>
      <c r="E2" s="378"/>
      <c r="F2" s="379"/>
    </row>
    <row r="3" spans="2:11" ht="15.75" thickBot="1" x14ac:dyDescent="0.3">
      <c r="B3" s="377"/>
      <c r="C3" s="380"/>
      <c r="D3" s="381"/>
      <c r="E3" s="381"/>
      <c r="F3" s="382"/>
    </row>
    <row r="4" spans="2:11" x14ac:dyDescent="0.25">
      <c r="C4" s="380"/>
      <c r="D4" s="381"/>
      <c r="E4" s="381"/>
      <c r="F4" s="382"/>
    </row>
    <row r="5" spans="2:11" x14ac:dyDescent="0.25">
      <c r="C5" s="380"/>
      <c r="D5" s="381"/>
      <c r="E5" s="381"/>
      <c r="F5" s="382"/>
      <c r="K5" s="101"/>
    </row>
    <row r="6" spans="2:11" x14ac:dyDescent="0.25">
      <c r="C6" s="380"/>
      <c r="D6" s="381"/>
      <c r="E6" s="381"/>
      <c r="F6" s="382"/>
    </row>
    <row r="7" spans="2:11" x14ac:dyDescent="0.25">
      <c r="C7" s="380"/>
      <c r="D7" s="381"/>
      <c r="E7" s="381"/>
      <c r="F7" s="382"/>
    </row>
    <row r="8" spans="2:11" x14ac:dyDescent="0.25">
      <c r="C8" s="380"/>
      <c r="D8" s="381"/>
      <c r="E8" s="381"/>
      <c r="F8" s="382"/>
    </row>
    <row r="9" spans="2:11" x14ac:dyDescent="0.25">
      <c r="C9" s="380"/>
      <c r="D9" s="381"/>
      <c r="E9" s="381"/>
      <c r="F9" s="382"/>
    </row>
    <row r="10" spans="2:11" x14ac:dyDescent="0.25">
      <c r="C10" s="380"/>
      <c r="D10" s="381"/>
      <c r="E10" s="381"/>
      <c r="F10" s="382"/>
    </row>
    <row r="11" spans="2:11" x14ac:dyDescent="0.25">
      <c r="C11" s="380"/>
      <c r="D11" s="381"/>
      <c r="E11" s="381"/>
      <c r="F11" s="382"/>
    </row>
    <row r="12" spans="2:11" x14ac:dyDescent="0.25">
      <c r="C12" s="380"/>
      <c r="D12" s="381"/>
      <c r="E12" s="381"/>
      <c r="F12" s="382"/>
    </row>
    <row r="13" spans="2:11" x14ac:dyDescent="0.25">
      <c r="C13" s="383"/>
      <c r="D13" s="384"/>
      <c r="E13" s="384"/>
      <c r="F13" s="385"/>
    </row>
    <row r="14" spans="2:11" ht="15.75" thickBot="1" x14ac:dyDescent="0.3"/>
    <row r="15" spans="2:11" s="8" customFormat="1" ht="13.5" thickBot="1" x14ac:dyDescent="0.25">
      <c r="C15" s="8" t="s">
        <v>0</v>
      </c>
      <c r="D15" s="9"/>
      <c r="E15" s="10"/>
      <c r="F15" s="10"/>
      <c r="G15" s="11" t="s">
        <v>1</v>
      </c>
      <c r="H15" s="12">
        <v>1</v>
      </c>
      <c r="I15" s="10"/>
    </row>
    <row r="16" spans="2:11" ht="15.75" thickBot="1" x14ac:dyDescent="0.3">
      <c r="C16" s="8"/>
      <c r="G16" s="11"/>
      <c r="H16" s="12"/>
    </row>
    <row r="17" spans="1:14" ht="15.75" thickBot="1" x14ac:dyDescent="0.3">
      <c r="C17" s="8"/>
      <c r="G17" s="11"/>
      <c r="H17" s="12"/>
    </row>
    <row r="18" spans="1:14" ht="15.75" thickBot="1" x14ac:dyDescent="0.3"/>
    <row r="19" spans="1:14" s="18" customFormat="1" ht="12.75" x14ac:dyDescent="0.2">
      <c r="B19" s="13" t="s">
        <v>2</v>
      </c>
      <c r="C19" s="14" t="s">
        <v>3</v>
      </c>
      <c r="D19" s="14" t="s">
        <v>4</v>
      </c>
      <c r="E19" s="15" t="s">
        <v>5</v>
      </c>
      <c r="F19" s="16" t="s">
        <v>6</v>
      </c>
      <c r="G19" s="15" t="s">
        <v>6</v>
      </c>
      <c r="H19" s="15" t="s">
        <v>7</v>
      </c>
      <c r="I19" s="15" t="s">
        <v>8</v>
      </c>
    </row>
    <row r="20" spans="1:14" s="18" customFormat="1" ht="33" thickBot="1" x14ac:dyDescent="0.25">
      <c r="B20" s="94" t="s">
        <v>9</v>
      </c>
      <c r="C20" s="20"/>
      <c r="D20" s="20"/>
      <c r="E20" s="21"/>
      <c r="F20" s="22" t="s">
        <v>29</v>
      </c>
      <c r="G20" s="23" t="s">
        <v>30</v>
      </c>
      <c r="H20" s="21"/>
      <c r="I20" s="21"/>
    </row>
    <row r="21" spans="1:14" s="18" customFormat="1" ht="13.5" thickBot="1" x14ac:dyDescent="0.25">
      <c r="B21" s="95"/>
      <c r="C21" s="25" t="s">
        <v>13</v>
      </c>
      <c r="D21" s="26"/>
      <c r="E21" s="27"/>
      <c r="F21" s="27"/>
      <c r="G21" s="27"/>
      <c r="H21" s="27"/>
      <c r="I21" s="29"/>
    </row>
    <row r="22" spans="1:14" s="119" customFormat="1" ht="12.75" x14ac:dyDescent="0.2">
      <c r="B22" s="159"/>
      <c r="C22" s="114"/>
      <c r="D22" s="115"/>
      <c r="E22" s="116"/>
      <c r="F22" s="116"/>
      <c r="G22" s="116"/>
      <c r="H22" s="117"/>
      <c r="I22" s="118"/>
    </row>
    <row r="23" spans="1:14" s="126" customFormat="1" x14ac:dyDescent="0.25">
      <c r="B23" s="121"/>
      <c r="C23" s="121"/>
      <c r="D23" s="122"/>
      <c r="E23" s="123"/>
      <c r="F23" s="123"/>
      <c r="G23" s="123"/>
      <c r="H23" s="124"/>
      <c r="I23" s="125"/>
      <c r="K23" s="39"/>
      <c r="L23" s="40"/>
      <c r="M23" s="127"/>
      <c r="N23" s="127"/>
    </row>
    <row r="24" spans="1:14" x14ac:dyDescent="0.25">
      <c r="B24" s="46"/>
      <c r="C24" s="128"/>
      <c r="D24" s="129"/>
      <c r="E24" s="130"/>
      <c r="F24" s="130"/>
      <c r="G24" s="130"/>
      <c r="H24" s="131"/>
      <c r="I24" s="132"/>
      <c r="K24" s="45"/>
    </row>
    <row r="25" spans="1:14" x14ac:dyDescent="0.25">
      <c r="B25" s="46"/>
      <c r="C25" s="46"/>
      <c r="D25" s="129"/>
      <c r="E25" s="133"/>
      <c r="F25" s="133"/>
      <c r="G25" s="133"/>
      <c r="H25" s="131"/>
      <c r="I25" s="132"/>
      <c r="K25" s="45"/>
    </row>
    <row r="26" spans="1:14" ht="15.75" thickBot="1" x14ac:dyDescent="0.3">
      <c r="B26" s="96"/>
      <c r="C26" s="50"/>
      <c r="D26" s="51"/>
      <c r="E26" s="134"/>
      <c r="F26" s="134"/>
      <c r="G26" s="134"/>
      <c r="H26" s="134"/>
      <c r="I26" s="135"/>
    </row>
    <row r="27" spans="1:14" ht="15.75" thickBot="1" x14ac:dyDescent="0.3">
      <c r="B27" s="97"/>
      <c r="C27" s="56" t="s">
        <v>14</v>
      </c>
      <c r="D27" s="57"/>
      <c r="E27" s="136"/>
      <c r="F27" s="136"/>
      <c r="G27" s="136"/>
      <c r="H27" s="60" t="s">
        <v>15</v>
      </c>
      <c r="I27" s="12">
        <f>SUM(I22:I26)</f>
        <v>0</v>
      </c>
    </row>
    <row r="28" spans="1:14" ht="15.75" thickBot="1" x14ac:dyDescent="0.3">
      <c r="B28" s="97"/>
      <c r="C28" s="50"/>
      <c r="D28" s="61"/>
      <c r="E28" s="137"/>
      <c r="F28" s="137"/>
      <c r="G28" s="137"/>
      <c r="H28" s="137"/>
      <c r="I28" s="138"/>
    </row>
    <row r="29" spans="1:14" ht="15.75" thickBot="1" x14ac:dyDescent="0.3">
      <c r="B29" s="98"/>
      <c r="C29" s="25" t="s">
        <v>16</v>
      </c>
      <c r="D29" s="61"/>
      <c r="E29" s="137"/>
      <c r="F29" s="137"/>
      <c r="G29" s="137"/>
      <c r="H29" s="137"/>
      <c r="I29" s="138"/>
    </row>
    <row r="30" spans="1:14" s="180" customFormat="1" x14ac:dyDescent="0.25">
      <c r="A30" s="230"/>
      <c r="B30" s="99"/>
      <c r="C30" s="67"/>
      <c r="D30" s="68"/>
      <c r="E30" s="139"/>
      <c r="F30" s="139"/>
      <c r="G30" s="139"/>
      <c r="H30" s="139"/>
      <c r="I30" s="140"/>
    </row>
    <row r="31" spans="1:14" s="180" customFormat="1" x14ac:dyDescent="0.25">
      <c r="A31" s="230"/>
      <c r="B31" s="74"/>
      <c r="C31" s="74"/>
      <c r="D31" s="75"/>
      <c r="E31" s="142"/>
      <c r="F31" s="142"/>
      <c r="G31" s="142"/>
      <c r="H31" s="124"/>
      <c r="I31" s="125"/>
    </row>
    <row r="32" spans="1:14" s="180" customFormat="1" x14ac:dyDescent="0.25">
      <c r="A32" s="230"/>
      <c r="B32" s="74"/>
      <c r="C32" s="74"/>
      <c r="D32" s="75"/>
      <c r="E32" s="142"/>
      <c r="F32" s="142"/>
      <c r="G32" s="142"/>
      <c r="H32" s="124"/>
      <c r="I32" s="125"/>
    </row>
    <row r="33" spans="1:11" s="180" customFormat="1" x14ac:dyDescent="0.25">
      <c r="A33" s="230"/>
      <c r="B33" s="74"/>
      <c r="C33" s="74"/>
      <c r="D33" s="75"/>
      <c r="E33" s="142"/>
      <c r="F33" s="142"/>
      <c r="G33" s="142"/>
      <c r="H33" s="142"/>
      <c r="I33" s="125"/>
    </row>
    <row r="34" spans="1:11" s="180" customFormat="1" x14ac:dyDescent="0.25">
      <c r="A34" s="230"/>
      <c r="B34" s="74"/>
      <c r="C34" s="74"/>
      <c r="D34" s="75"/>
      <c r="E34" s="142"/>
      <c r="F34" s="142"/>
      <c r="G34" s="142"/>
      <c r="H34" s="124"/>
      <c r="I34" s="125"/>
    </row>
    <row r="35" spans="1:11" s="180" customFormat="1" x14ac:dyDescent="0.25">
      <c r="A35" s="230"/>
      <c r="B35" s="74"/>
      <c r="C35" s="74"/>
      <c r="D35" s="75"/>
      <c r="E35" s="142"/>
      <c r="F35" s="142"/>
      <c r="G35" s="142"/>
      <c r="H35" s="124"/>
      <c r="I35" s="125"/>
    </row>
    <row r="36" spans="1:11" x14ac:dyDescent="0.25">
      <c r="B36" s="46"/>
      <c r="C36" s="46"/>
      <c r="D36" s="78"/>
      <c r="E36" s="133"/>
      <c r="F36" s="133"/>
      <c r="G36" s="133"/>
      <c r="H36" s="133"/>
      <c r="I36" s="132"/>
    </row>
    <row r="37" spans="1:11" ht="15.75" thickBot="1" x14ac:dyDescent="0.3">
      <c r="B37" s="96"/>
      <c r="C37" s="50"/>
      <c r="D37" s="79"/>
      <c r="E37" s="143"/>
      <c r="F37" s="143"/>
      <c r="G37" s="143"/>
      <c r="H37" s="131"/>
      <c r="I37" s="144"/>
      <c r="K37" s="45"/>
    </row>
    <row r="38" spans="1:11" ht="15.75" thickBot="1" x14ac:dyDescent="0.3">
      <c r="B38" s="97"/>
      <c r="C38" s="56" t="s">
        <v>17</v>
      </c>
      <c r="D38" s="57"/>
      <c r="E38" s="136"/>
      <c r="F38" s="136"/>
      <c r="G38" s="136"/>
      <c r="H38" s="60" t="s">
        <v>15</v>
      </c>
      <c r="I38" s="12">
        <f>SUM(I30:I37)</f>
        <v>0</v>
      </c>
    </row>
    <row r="39" spans="1:11" ht="15.75" thickBot="1" x14ac:dyDescent="0.3">
      <c r="B39" s="97"/>
      <c r="C39" s="50"/>
      <c r="D39" s="61"/>
      <c r="E39" s="137"/>
      <c r="F39" s="137"/>
      <c r="G39" s="137"/>
      <c r="H39" s="137"/>
      <c r="I39" s="138"/>
    </row>
    <row r="40" spans="1:11" ht="15.75" thickBot="1" x14ac:dyDescent="0.3">
      <c r="B40" s="98"/>
      <c r="C40" s="25" t="s">
        <v>18</v>
      </c>
      <c r="D40" s="61"/>
      <c r="E40" s="137"/>
      <c r="F40" s="137"/>
      <c r="G40" s="137"/>
      <c r="H40" s="137"/>
      <c r="I40" s="138"/>
    </row>
    <row r="41" spans="1:11" ht="178.5" x14ac:dyDescent="0.25">
      <c r="B41" s="224" t="str">
        <f>'ANAS 2015'!B4</f>
        <v xml:space="preserve">SIC.04.02.001.3.b </v>
      </c>
      <c r="C41" s="232"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234" t="str">
        <f>'ANAS 2015'!D4</f>
        <v xml:space="preserve">cad </v>
      </c>
      <c r="E41" s="249">
        <v>2</v>
      </c>
      <c r="F41" s="250">
        <f>'ANAS 2015'!E4</f>
        <v>9.0500000000000007</v>
      </c>
      <c r="G41" s="249">
        <f t="shared" ref="G41:G46" si="0">F41/4</f>
        <v>2.2625000000000002</v>
      </c>
      <c r="H41" s="251">
        <f t="shared" ref="H41:H46" si="1">E41/$H$15</f>
        <v>2</v>
      </c>
      <c r="I41" s="252">
        <f t="shared" ref="I41:I46" si="2">H41*G41</f>
        <v>4.5250000000000004</v>
      </c>
      <c r="K41" s="45"/>
    </row>
    <row r="42" spans="1:11" ht="204" x14ac:dyDescent="0.25">
      <c r="B42" s="232" t="str">
        <f>'ANAS 2015'!B10</f>
        <v xml:space="preserve">SIC.04.02.010.2.b </v>
      </c>
      <c r="C42"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239" t="str">
        <f>'ANAS 2015'!D10</f>
        <v>mq</v>
      </c>
      <c r="E42" s="253">
        <f>0.42*2</f>
        <v>0.84</v>
      </c>
      <c r="F42" s="254">
        <f>'ANAS 2015'!E10</f>
        <v>15.26</v>
      </c>
      <c r="G42" s="253">
        <f t="shared" si="0"/>
        <v>3.8149999999999999</v>
      </c>
      <c r="H42" s="255">
        <f t="shared" si="1"/>
        <v>0.84</v>
      </c>
      <c r="I42" s="256">
        <f t="shared" si="2"/>
        <v>3.2045999999999997</v>
      </c>
      <c r="K42" s="45"/>
    </row>
    <row r="43" spans="1:11" ht="178.5" x14ac:dyDescent="0.25">
      <c r="B43" s="224" t="str">
        <f>'ANAS 2015'!B6</f>
        <v xml:space="preserve">SIC.04.02.005.3.b </v>
      </c>
      <c r="C43" s="232"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239" t="str">
        <f>'ANAS 2015'!D6</f>
        <v xml:space="preserve">cad </v>
      </c>
      <c r="E43" s="253">
        <v>23</v>
      </c>
      <c r="F43" s="254">
        <f>'ANAS 2015'!E6</f>
        <v>9.1300000000000008</v>
      </c>
      <c r="G43" s="253">
        <f t="shared" si="0"/>
        <v>2.2825000000000002</v>
      </c>
      <c r="H43" s="255">
        <f t="shared" si="1"/>
        <v>23</v>
      </c>
      <c r="I43" s="256">
        <f t="shared" si="2"/>
        <v>52.497500000000002</v>
      </c>
      <c r="K43" s="45"/>
    </row>
    <row r="44" spans="1:11" ht="204" x14ac:dyDescent="0.25">
      <c r="B44" s="224" t="str">
        <f>'ANAS 2015'!B12</f>
        <v xml:space="preserve">SIC.04.02.010.3.b </v>
      </c>
      <c r="C44" s="232"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239" t="str">
        <f>'ANAS 2015'!D12</f>
        <v>mq</v>
      </c>
      <c r="E44" s="253">
        <f>1.215*10</f>
        <v>12.15</v>
      </c>
      <c r="F44" s="254">
        <f>'ANAS 2015'!E12</f>
        <v>15.59</v>
      </c>
      <c r="G44" s="253">
        <f t="shared" si="0"/>
        <v>3.8975</v>
      </c>
      <c r="H44" s="255">
        <f t="shared" si="1"/>
        <v>12.15</v>
      </c>
      <c r="I44" s="256">
        <f t="shared" si="2"/>
        <v>47.354624999999999</v>
      </c>
      <c r="K44" s="45"/>
    </row>
    <row r="45" spans="1:11" ht="204" x14ac:dyDescent="0.25">
      <c r="B45" s="224" t="str">
        <f>'ANAS 2015'!B10</f>
        <v xml:space="preserve">SIC.04.02.010.2.b </v>
      </c>
      <c r="C45" s="232"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239" t="str">
        <f>'ANAS 2015'!D10</f>
        <v>mq</v>
      </c>
      <c r="E45" s="253">
        <f>0.315*10</f>
        <v>3.15</v>
      </c>
      <c r="F45" s="254">
        <f>'ANAS 2015'!E10</f>
        <v>15.26</v>
      </c>
      <c r="G45" s="253">
        <f t="shared" si="0"/>
        <v>3.8149999999999999</v>
      </c>
      <c r="H45" s="255">
        <f>E46/$H$15</f>
        <v>3</v>
      </c>
      <c r="I45" s="256">
        <f t="shared" si="2"/>
        <v>11.445</v>
      </c>
      <c r="K45" s="45"/>
    </row>
    <row r="46" spans="1:11" ht="78" thickBot="1" x14ac:dyDescent="0.3">
      <c r="B46" s="111" t="str">
        <f>' CPT 2012 agg.2014'!B3</f>
        <v>S.1.01.1.9.c</v>
      </c>
      <c r="C46" s="111"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239" t="str">
        <f>' CPT 2012 agg.2014'!D3</f>
        <v xml:space="preserve">cad </v>
      </c>
      <c r="E46" s="240">
        <v>3</v>
      </c>
      <c r="F46" s="254">
        <f>' CPT 2012 agg.2014'!E3</f>
        <v>2.16</v>
      </c>
      <c r="G46" s="253">
        <f t="shared" si="0"/>
        <v>0.54</v>
      </c>
      <c r="H46" s="255">
        <f t="shared" si="1"/>
        <v>3</v>
      </c>
      <c r="I46" s="256">
        <f t="shared" si="2"/>
        <v>1.62</v>
      </c>
      <c r="K46" s="45"/>
    </row>
    <row r="47" spans="1:11" ht="15.75" thickBot="1" x14ac:dyDescent="0.3">
      <c r="B47" s="97"/>
      <c r="C47" s="56" t="s">
        <v>22</v>
      </c>
      <c r="D47" s="57"/>
      <c r="E47" s="136"/>
      <c r="F47" s="136"/>
      <c r="G47" s="136"/>
      <c r="H47" s="60" t="s">
        <v>15</v>
      </c>
      <c r="I47" s="12">
        <f>SUM(I41:I46)</f>
        <v>120.646725</v>
      </c>
    </row>
    <row r="48" spans="1:11" ht="15.75" thickBot="1" x14ac:dyDescent="0.3">
      <c r="C48" s="87"/>
      <c r="D48" s="88"/>
      <c r="E48" s="147"/>
      <c r="F48" s="147"/>
      <c r="G48" s="147"/>
      <c r="H48" s="148"/>
      <c r="I48" s="148"/>
    </row>
    <row r="49" spans="2:11" ht="15.75" thickBot="1" x14ac:dyDescent="0.3">
      <c r="C49" s="91"/>
      <c r="D49" s="91"/>
      <c r="E49" s="91"/>
      <c r="F49" s="91"/>
      <c r="G49" s="91" t="s">
        <v>23</v>
      </c>
      <c r="H49" s="92" t="s">
        <v>24</v>
      </c>
      <c r="I49" s="12">
        <f>I47+I38+I27</f>
        <v>120.646725</v>
      </c>
    </row>
    <row r="51" spans="2:11" x14ac:dyDescent="0.25">
      <c r="B51" s="150" t="s">
        <v>25</v>
      </c>
      <c r="C51" s="151"/>
      <c r="D51" s="152"/>
      <c r="E51" s="153"/>
      <c r="F51" s="153"/>
      <c r="G51" s="153"/>
      <c r="H51" s="153"/>
      <c r="I51" s="153"/>
      <c r="J51" s="153"/>
      <c r="K51" s="153"/>
    </row>
    <row r="52" spans="2:11" x14ac:dyDescent="0.25">
      <c r="B52" s="154" t="s">
        <v>26</v>
      </c>
      <c r="C52" s="386" t="s">
        <v>159</v>
      </c>
      <c r="D52" s="386"/>
      <c r="E52" s="386"/>
      <c r="F52" s="386"/>
      <c r="G52" s="386"/>
      <c r="H52" s="386"/>
      <c r="I52" s="386"/>
      <c r="J52" s="386"/>
      <c r="K52" s="386"/>
    </row>
    <row r="53" spans="2:11" ht="31.5" customHeight="1" x14ac:dyDescent="0.25">
      <c r="B53" s="154" t="s">
        <v>27</v>
      </c>
      <c r="C53" s="386" t="s">
        <v>161</v>
      </c>
      <c r="D53" s="386"/>
      <c r="E53" s="386"/>
      <c r="F53" s="386"/>
      <c r="G53" s="386"/>
      <c r="H53" s="386"/>
      <c r="I53" s="386"/>
      <c r="J53" s="179"/>
      <c r="K53" s="179"/>
    </row>
  </sheetData>
  <mergeCells count="4">
    <mergeCell ref="B2:B3"/>
    <mergeCell ref="C52:K52"/>
    <mergeCell ref="C53:I53"/>
    <mergeCell ref="C2:F13"/>
  </mergeCells>
  <pageMargins left="0.7" right="0.7" top="0.75" bottom="0.75" header="0.3" footer="0.3"/>
  <pageSetup paperSize="9" scale="54" orientation="portrait" r:id="rId1"/>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45"/>
  <sheetViews>
    <sheetView view="pageBreakPreview" zoomScale="85" zoomScaleNormal="70" zoomScaleSheetLayoutView="85" workbookViewId="0">
      <selection activeCell="C2" sqref="C2:F13"/>
    </sheetView>
  </sheetViews>
  <sheetFormatPr defaultRowHeight="15" x14ac:dyDescent="0.25"/>
  <cols>
    <col min="1" max="1" width="3.7109375" style="231" customWidth="1"/>
    <col min="2" max="2" width="15.7109375" style="181" customWidth="1"/>
    <col min="3" max="3" width="80.7109375" style="181" customWidth="1"/>
    <col min="4" max="4" width="8.7109375" style="6" customWidth="1"/>
    <col min="5" max="5" width="8.7109375" style="112" customWidth="1"/>
    <col min="6" max="8" width="10.7109375" style="112" customWidth="1"/>
    <col min="9" max="9" width="3.7109375" style="181" customWidth="1"/>
    <col min="10" max="10" width="9.42578125" style="181" bestFit="1" customWidth="1"/>
    <col min="11" max="257" width="9.140625" style="181"/>
    <col min="258" max="258" width="13.7109375" style="181" customWidth="1"/>
    <col min="259" max="259" width="42.7109375" style="181" bestFit="1" customWidth="1"/>
    <col min="260" max="261" width="8.7109375" style="181" customWidth="1"/>
    <col min="262" max="264" width="10.7109375" style="181" customWidth="1"/>
    <col min="265" max="265" width="3.7109375" style="181" customWidth="1"/>
    <col min="266" max="266" width="9.42578125" style="181" bestFit="1" customWidth="1"/>
    <col min="267" max="513" width="9.140625" style="181"/>
    <col min="514" max="514" width="13.7109375" style="181" customWidth="1"/>
    <col min="515" max="515" width="42.7109375" style="181" bestFit="1" customWidth="1"/>
    <col min="516" max="517" width="8.7109375" style="181" customWidth="1"/>
    <col min="518" max="520" width="10.7109375" style="181" customWidth="1"/>
    <col min="521" max="521" width="3.7109375" style="181" customWidth="1"/>
    <col min="522" max="522" width="9.42578125" style="181" bestFit="1" customWidth="1"/>
    <col min="523" max="769" width="9.140625" style="181"/>
    <col min="770" max="770" width="13.7109375" style="181" customWidth="1"/>
    <col min="771" max="771" width="42.7109375" style="181" bestFit="1" customWidth="1"/>
    <col min="772" max="773" width="8.7109375" style="181" customWidth="1"/>
    <col min="774" max="776" width="10.7109375" style="181" customWidth="1"/>
    <col min="777" max="777" width="3.7109375" style="181" customWidth="1"/>
    <col min="778" max="778" width="9.42578125" style="181" bestFit="1" customWidth="1"/>
    <col min="779" max="1025" width="9.140625" style="181"/>
    <col min="1026" max="1026" width="13.7109375" style="181" customWidth="1"/>
    <col min="1027" max="1027" width="42.7109375" style="181" bestFit="1" customWidth="1"/>
    <col min="1028" max="1029" width="8.7109375" style="181" customWidth="1"/>
    <col min="1030" max="1032" width="10.7109375" style="181" customWidth="1"/>
    <col min="1033" max="1033" width="3.7109375" style="181" customWidth="1"/>
    <col min="1034" max="1034" width="9.42578125" style="181" bestFit="1" customWidth="1"/>
    <col min="1035" max="1281" width="9.140625" style="181"/>
    <col min="1282" max="1282" width="13.7109375" style="181" customWidth="1"/>
    <col min="1283" max="1283" width="42.7109375" style="181" bestFit="1" customWidth="1"/>
    <col min="1284" max="1285" width="8.7109375" style="181" customWidth="1"/>
    <col min="1286" max="1288" width="10.7109375" style="181" customWidth="1"/>
    <col min="1289" max="1289" width="3.7109375" style="181" customWidth="1"/>
    <col min="1290" max="1290" width="9.42578125" style="181" bestFit="1" customWidth="1"/>
    <col min="1291" max="1537" width="9.140625" style="181"/>
    <col min="1538" max="1538" width="13.7109375" style="181" customWidth="1"/>
    <col min="1539" max="1539" width="42.7109375" style="181" bestFit="1" customWidth="1"/>
    <col min="1540" max="1541" width="8.7109375" style="181" customWidth="1"/>
    <col min="1542" max="1544" width="10.7109375" style="181" customWidth="1"/>
    <col min="1545" max="1545" width="3.7109375" style="181" customWidth="1"/>
    <col min="1546" max="1546" width="9.42578125" style="181" bestFit="1" customWidth="1"/>
    <col min="1547" max="1793" width="9.140625" style="181"/>
    <col min="1794" max="1794" width="13.7109375" style="181" customWidth="1"/>
    <col min="1795" max="1795" width="42.7109375" style="181" bestFit="1" customWidth="1"/>
    <col min="1796" max="1797" width="8.7109375" style="181" customWidth="1"/>
    <col min="1798" max="1800" width="10.7109375" style="181" customWidth="1"/>
    <col min="1801" max="1801" width="3.7109375" style="181" customWidth="1"/>
    <col min="1802" max="1802" width="9.42578125" style="181" bestFit="1" customWidth="1"/>
    <col min="1803" max="2049" width="9.140625" style="181"/>
    <col min="2050" max="2050" width="13.7109375" style="181" customWidth="1"/>
    <col min="2051" max="2051" width="42.7109375" style="181" bestFit="1" customWidth="1"/>
    <col min="2052" max="2053" width="8.7109375" style="181" customWidth="1"/>
    <col min="2054" max="2056" width="10.7109375" style="181" customWidth="1"/>
    <col min="2057" max="2057" width="3.7109375" style="181" customWidth="1"/>
    <col min="2058" max="2058" width="9.42578125" style="181" bestFit="1" customWidth="1"/>
    <col min="2059" max="2305" width="9.140625" style="181"/>
    <col min="2306" max="2306" width="13.7109375" style="181" customWidth="1"/>
    <col min="2307" max="2307" width="42.7109375" style="181" bestFit="1" customWidth="1"/>
    <col min="2308" max="2309" width="8.7109375" style="181" customWidth="1"/>
    <col min="2310" max="2312" width="10.7109375" style="181" customWidth="1"/>
    <col min="2313" max="2313" width="3.7109375" style="181" customWidth="1"/>
    <col min="2314" max="2314" width="9.42578125" style="181" bestFit="1" customWidth="1"/>
    <col min="2315" max="2561" width="9.140625" style="181"/>
    <col min="2562" max="2562" width="13.7109375" style="181" customWidth="1"/>
    <col min="2563" max="2563" width="42.7109375" style="181" bestFit="1" customWidth="1"/>
    <col min="2564" max="2565" width="8.7109375" style="181" customWidth="1"/>
    <col min="2566" max="2568" width="10.7109375" style="181" customWidth="1"/>
    <col min="2569" max="2569" width="3.7109375" style="181" customWidth="1"/>
    <col min="2570" max="2570" width="9.42578125" style="181" bestFit="1" customWidth="1"/>
    <col min="2571" max="2817" width="9.140625" style="181"/>
    <col min="2818" max="2818" width="13.7109375" style="181" customWidth="1"/>
    <col min="2819" max="2819" width="42.7109375" style="181" bestFit="1" customWidth="1"/>
    <col min="2820" max="2821" width="8.7109375" style="181" customWidth="1"/>
    <col min="2822" max="2824" width="10.7109375" style="181" customWidth="1"/>
    <col min="2825" max="2825" width="3.7109375" style="181" customWidth="1"/>
    <col min="2826" max="2826" width="9.42578125" style="181" bestFit="1" customWidth="1"/>
    <col min="2827" max="3073" width="9.140625" style="181"/>
    <col min="3074" max="3074" width="13.7109375" style="181" customWidth="1"/>
    <col min="3075" max="3075" width="42.7109375" style="181" bestFit="1" customWidth="1"/>
    <col min="3076" max="3077" width="8.7109375" style="181" customWidth="1"/>
    <col min="3078" max="3080" width="10.7109375" style="181" customWidth="1"/>
    <col min="3081" max="3081" width="3.7109375" style="181" customWidth="1"/>
    <col min="3082" max="3082" width="9.42578125" style="181" bestFit="1" customWidth="1"/>
    <col min="3083" max="3329" width="9.140625" style="181"/>
    <col min="3330" max="3330" width="13.7109375" style="181" customWidth="1"/>
    <col min="3331" max="3331" width="42.7109375" style="181" bestFit="1" customWidth="1"/>
    <col min="3332" max="3333" width="8.7109375" style="181" customWidth="1"/>
    <col min="3334" max="3336" width="10.7109375" style="181" customWidth="1"/>
    <col min="3337" max="3337" width="3.7109375" style="181" customWidth="1"/>
    <col min="3338" max="3338" width="9.42578125" style="181" bestFit="1" customWidth="1"/>
    <col min="3339" max="3585" width="9.140625" style="181"/>
    <col min="3586" max="3586" width="13.7109375" style="181" customWidth="1"/>
    <col min="3587" max="3587" width="42.7109375" style="181" bestFit="1" customWidth="1"/>
    <col min="3588" max="3589" width="8.7109375" style="181" customWidth="1"/>
    <col min="3590" max="3592" width="10.7109375" style="181" customWidth="1"/>
    <col min="3593" max="3593" width="3.7109375" style="181" customWidth="1"/>
    <col min="3594" max="3594" width="9.42578125" style="181" bestFit="1" customWidth="1"/>
    <col min="3595" max="3841" width="9.140625" style="181"/>
    <col min="3842" max="3842" width="13.7109375" style="181" customWidth="1"/>
    <col min="3843" max="3843" width="42.7109375" style="181" bestFit="1" customWidth="1"/>
    <col min="3844" max="3845" width="8.7109375" style="181" customWidth="1"/>
    <col min="3846" max="3848" width="10.7109375" style="181" customWidth="1"/>
    <col min="3849" max="3849" width="3.7109375" style="181" customWidth="1"/>
    <col min="3850" max="3850" width="9.42578125" style="181" bestFit="1" customWidth="1"/>
    <col min="3851" max="4097" width="9.140625" style="181"/>
    <col min="4098" max="4098" width="13.7109375" style="181" customWidth="1"/>
    <col min="4099" max="4099" width="42.7109375" style="181" bestFit="1" customWidth="1"/>
    <col min="4100" max="4101" width="8.7109375" style="181" customWidth="1"/>
    <col min="4102" max="4104" width="10.7109375" style="181" customWidth="1"/>
    <col min="4105" max="4105" width="3.7109375" style="181" customWidth="1"/>
    <col min="4106" max="4106" width="9.42578125" style="181" bestFit="1" customWidth="1"/>
    <col min="4107" max="4353" width="9.140625" style="181"/>
    <col min="4354" max="4354" width="13.7109375" style="181" customWidth="1"/>
    <col min="4355" max="4355" width="42.7109375" style="181" bestFit="1" customWidth="1"/>
    <col min="4356" max="4357" width="8.7109375" style="181" customWidth="1"/>
    <col min="4358" max="4360" width="10.7109375" style="181" customWidth="1"/>
    <col min="4361" max="4361" width="3.7109375" style="181" customWidth="1"/>
    <col min="4362" max="4362" width="9.42578125" style="181" bestFit="1" customWidth="1"/>
    <col min="4363" max="4609" width="9.140625" style="181"/>
    <col min="4610" max="4610" width="13.7109375" style="181" customWidth="1"/>
    <col min="4611" max="4611" width="42.7109375" style="181" bestFit="1" customWidth="1"/>
    <col min="4612" max="4613" width="8.7109375" style="181" customWidth="1"/>
    <col min="4614" max="4616" width="10.7109375" style="181" customWidth="1"/>
    <col min="4617" max="4617" width="3.7109375" style="181" customWidth="1"/>
    <col min="4618" max="4618" width="9.42578125" style="181" bestFit="1" customWidth="1"/>
    <col min="4619" max="4865" width="9.140625" style="181"/>
    <col min="4866" max="4866" width="13.7109375" style="181" customWidth="1"/>
    <col min="4867" max="4867" width="42.7109375" style="181" bestFit="1" customWidth="1"/>
    <col min="4868" max="4869" width="8.7109375" style="181" customWidth="1"/>
    <col min="4870" max="4872" width="10.7109375" style="181" customWidth="1"/>
    <col min="4873" max="4873" width="3.7109375" style="181" customWidth="1"/>
    <col min="4874" max="4874" width="9.42578125" style="181" bestFit="1" customWidth="1"/>
    <col min="4875" max="5121" width="9.140625" style="181"/>
    <col min="5122" max="5122" width="13.7109375" style="181" customWidth="1"/>
    <col min="5123" max="5123" width="42.7109375" style="181" bestFit="1" customWidth="1"/>
    <col min="5124" max="5125" width="8.7109375" style="181" customWidth="1"/>
    <col min="5126" max="5128" width="10.7109375" style="181" customWidth="1"/>
    <col min="5129" max="5129" width="3.7109375" style="181" customWidth="1"/>
    <col min="5130" max="5130" width="9.42578125" style="181" bestFit="1" customWidth="1"/>
    <col min="5131" max="5377" width="9.140625" style="181"/>
    <col min="5378" max="5378" width="13.7109375" style="181" customWidth="1"/>
    <col min="5379" max="5379" width="42.7109375" style="181" bestFit="1" customWidth="1"/>
    <col min="5380" max="5381" width="8.7109375" style="181" customWidth="1"/>
    <col min="5382" max="5384" width="10.7109375" style="181" customWidth="1"/>
    <col min="5385" max="5385" width="3.7109375" style="181" customWidth="1"/>
    <col min="5386" max="5386" width="9.42578125" style="181" bestFit="1" customWidth="1"/>
    <col min="5387" max="5633" width="9.140625" style="181"/>
    <col min="5634" max="5634" width="13.7109375" style="181" customWidth="1"/>
    <col min="5635" max="5635" width="42.7109375" style="181" bestFit="1" customWidth="1"/>
    <col min="5636" max="5637" width="8.7109375" style="181" customWidth="1"/>
    <col min="5638" max="5640" width="10.7109375" style="181" customWidth="1"/>
    <col min="5641" max="5641" width="3.7109375" style="181" customWidth="1"/>
    <col min="5642" max="5642" width="9.42578125" style="181" bestFit="1" customWidth="1"/>
    <col min="5643" max="5889" width="9.140625" style="181"/>
    <col min="5890" max="5890" width="13.7109375" style="181" customWidth="1"/>
    <col min="5891" max="5891" width="42.7109375" style="181" bestFit="1" customWidth="1"/>
    <col min="5892" max="5893" width="8.7109375" style="181" customWidth="1"/>
    <col min="5894" max="5896" width="10.7109375" style="181" customWidth="1"/>
    <col min="5897" max="5897" width="3.7109375" style="181" customWidth="1"/>
    <col min="5898" max="5898" width="9.42578125" style="181" bestFit="1" customWidth="1"/>
    <col min="5899" max="6145" width="9.140625" style="181"/>
    <col min="6146" max="6146" width="13.7109375" style="181" customWidth="1"/>
    <col min="6147" max="6147" width="42.7109375" style="181" bestFit="1" customWidth="1"/>
    <col min="6148" max="6149" width="8.7109375" style="181" customWidth="1"/>
    <col min="6150" max="6152" width="10.7109375" style="181" customWidth="1"/>
    <col min="6153" max="6153" width="3.7109375" style="181" customWidth="1"/>
    <col min="6154" max="6154" width="9.42578125" style="181" bestFit="1" customWidth="1"/>
    <col min="6155" max="6401" width="9.140625" style="181"/>
    <col min="6402" max="6402" width="13.7109375" style="181" customWidth="1"/>
    <col min="6403" max="6403" width="42.7109375" style="181" bestFit="1" customWidth="1"/>
    <col min="6404" max="6405" width="8.7109375" style="181" customWidth="1"/>
    <col min="6406" max="6408" width="10.7109375" style="181" customWidth="1"/>
    <col min="6409" max="6409" width="3.7109375" style="181" customWidth="1"/>
    <col min="6410" max="6410" width="9.42578125" style="181" bestFit="1" customWidth="1"/>
    <col min="6411" max="6657" width="9.140625" style="181"/>
    <col min="6658" max="6658" width="13.7109375" style="181" customWidth="1"/>
    <col min="6659" max="6659" width="42.7109375" style="181" bestFit="1" customWidth="1"/>
    <col min="6660" max="6661" width="8.7109375" style="181" customWidth="1"/>
    <col min="6662" max="6664" width="10.7109375" style="181" customWidth="1"/>
    <col min="6665" max="6665" width="3.7109375" style="181" customWidth="1"/>
    <col min="6666" max="6666" width="9.42578125" style="181" bestFit="1" customWidth="1"/>
    <col min="6667" max="6913" width="9.140625" style="181"/>
    <col min="6914" max="6914" width="13.7109375" style="181" customWidth="1"/>
    <col min="6915" max="6915" width="42.7109375" style="181" bestFit="1" customWidth="1"/>
    <col min="6916" max="6917" width="8.7109375" style="181" customWidth="1"/>
    <col min="6918" max="6920" width="10.7109375" style="181" customWidth="1"/>
    <col min="6921" max="6921" width="3.7109375" style="181" customWidth="1"/>
    <col min="6922" max="6922" width="9.42578125" style="181" bestFit="1" customWidth="1"/>
    <col min="6923" max="7169" width="9.140625" style="181"/>
    <col min="7170" max="7170" width="13.7109375" style="181" customWidth="1"/>
    <col min="7171" max="7171" width="42.7109375" style="181" bestFit="1" customWidth="1"/>
    <col min="7172" max="7173" width="8.7109375" style="181" customWidth="1"/>
    <col min="7174" max="7176" width="10.7109375" style="181" customWidth="1"/>
    <col min="7177" max="7177" width="3.7109375" style="181" customWidth="1"/>
    <col min="7178" max="7178" width="9.42578125" style="181" bestFit="1" customWidth="1"/>
    <col min="7179" max="7425" width="9.140625" style="181"/>
    <col min="7426" max="7426" width="13.7109375" style="181" customWidth="1"/>
    <col min="7427" max="7427" width="42.7109375" style="181" bestFit="1" customWidth="1"/>
    <col min="7428" max="7429" width="8.7109375" style="181" customWidth="1"/>
    <col min="7430" max="7432" width="10.7109375" style="181" customWidth="1"/>
    <col min="7433" max="7433" width="3.7109375" style="181" customWidth="1"/>
    <col min="7434" max="7434" width="9.42578125" style="181" bestFit="1" customWidth="1"/>
    <col min="7435" max="7681" width="9.140625" style="181"/>
    <col min="7682" max="7682" width="13.7109375" style="181" customWidth="1"/>
    <col min="7683" max="7683" width="42.7109375" style="181" bestFit="1" customWidth="1"/>
    <col min="7684" max="7685" width="8.7109375" style="181" customWidth="1"/>
    <col min="7686" max="7688" width="10.7109375" style="181" customWidth="1"/>
    <col min="7689" max="7689" width="3.7109375" style="181" customWidth="1"/>
    <col min="7690" max="7690" width="9.42578125" style="181" bestFit="1" customWidth="1"/>
    <col min="7691" max="7937" width="9.140625" style="181"/>
    <col min="7938" max="7938" width="13.7109375" style="181" customWidth="1"/>
    <col min="7939" max="7939" width="42.7109375" style="181" bestFit="1" customWidth="1"/>
    <col min="7940" max="7941" width="8.7109375" style="181" customWidth="1"/>
    <col min="7942" max="7944" width="10.7109375" style="181" customWidth="1"/>
    <col min="7945" max="7945" width="3.7109375" style="181" customWidth="1"/>
    <col min="7946" max="7946" width="9.42578125" style="181" bestFit="1" customWidth="1"/>
    <col min="7947" max="8193" width="9.140625" style="181"/>
    <col min="8194" max="8194" width="13.7109375" style="181" customWidth="1"/>
    <col min="8195" max="8195" width="42.7109375" style="181" bestFit="1" customWidth="1"/>
    <col min="8196" max="8197" width="8.7109375" style="181" customWidth="1"/>
    <col min="8198" max="8200" width="10.7109375" style="181" customWidth="1"/>
    <col min="8201" max="8201" width="3.7109375" style="181" customWidth="1"/>
    <col min="8202" max="8202" width="9.42578125" style="181" bestFit="1" customWidth="1"/>
    <col min="8203" max="8449" width="9.140625" style="181"/>
    <col min="8450" max="8450" width="13.7109375" style="181" customWidth="1"/>
    <col min="8451" max="8451" width="42.7109375" style="181" bestFit="1" customWidth="1"/>
    <col min="8452" max="8453" width="8.7109375" style="181" customWidth="1"/>
    <col min="8454" max="8456" width="10.7109375" style="181" customWidth="1"/>
    <col min="8457" max="8457" width="3.7109375" style="181" customWidth="1"/>
    <col min="8458" max="8458" width="9.42578125" style="181" bestFit="1" customWidth="1"/>
    <col min="8459" max="8705" width="9.140625" style="181"/>
    <col min="8706" max="8706" width="13.7109375" style="181" customWidth="1"/>
    <col min="8707" max="8707" width="42.7109375" style="181" bestFit="1" customWidth="1"/>
    <col min="8708" max="8709" width="8.7109375" style="181" customWidth="1"/>
    <col min="8710" max="8712" width="10.7109375" style="181" customWidth="1"/>
    <col min="8713" max="8713" width="3.7109375" style="181" customWidth="1"/>
    <col min="8714" max="8714" width="9.42578125" style="181" bestFit="1" customWidth="1"/>
    <col min="8715" max="8961" width="9.140625" style="181"/>
    <col min="8962" max="8962" width="13.7109375" style="181" customWidth="1"/>
    <col min="8963" max="8963" width="42.7109375" style="181" bestFit="1" customWidth="1"/>
    <col min="8964" max="8965" width="8.7109375" style="181" customWidth="1"/>
    <col min="8966" max="8968" width="10.7109375" style="181" customWidth="1"/>
    <col min="8969" max="8969" width="3.7109375" style="181" customWidth="1"/>
    <col min="8970" max="8970" width="9.42578125" style="181" bestFit="1" customWidth="1"/>
    <col min="8971" max="9217" width="9.140625" style="181"/>
    <col min="9218" max="9218" width="13.7109375" style="181" customWidth="1"/>
    <col min="9219" max="9219" width="42.7109375" style="181" bestFit="1" customWidth="1"/>
    <col min="9220" max="9221" width="8.7109375" style="181" customWidth="1"/>
    <col min="9222" max="9224" width="10.7109375" style="181" customWidth="1"/>
    <col min="9225" max="9225" width="3.7109375" style="181" customWidth="1"/>
    <col min="9226" max="9226" width="9.42578125" style="181" bestFit="1" customWidth="1"/>
    <col min="9227" max="9473" width="9.140625" style="181"/>
    <col min="9474" max="9474" width="13.7109375" style="181" customWidth="1"/>
    <col min="9475" max="9475" width="42.7109375" style="181" bestFit="1" customWidth="1"/>
    <col min="9476" max="9477" width="8.7109375" style="181" customWidth="1"/>
    <col min="9478" max="9480" width="10.7109375" style="181" customWidth="1"/>
    <col min="9481" max="9481" width="3.7109375" style="181" customWidth="1"/>
    <col min="9482" max="9482" width="9.42578125" style="181" bestFit="1" customWidth="1"/>
    <col min="9483" max="9729" width="9.140625" style="181"/>
    <col min="9730" max="9730" width="13.7109375" style="181" customWidth="1"/>
    <col min="9731" max="9731" width="42.7109375" style="181" bestFit="1" customWidth="1"/>
    <col min="9732" max="9733" width="8.7109375" style="181" customWidth="1"/>
    <col min="9734" max="9736" width="10.7109375" style="181" customWidth="1"/>
    <col min="9737" max="9737" width="3.7109375" style="181" customWidth="1"/>
    <col min="9738" max="9738" width="9.42578125" style="181" bestFit="1" customWidth="1"/>
    <col min="9739" max="9985" width="9.140625" style="181"/>
    <col min="9986" max="9986" width="13.7109375" style="181" customWidth="1"/>
    <col min="9987" max="9987" width="42.7109375" style="181" bestFit="1" customWidth="1"/>
    <col min="9988" max="9989" width="8.7109375" style="181" customWidth="1"/>
    <col min="9990" max="9992" width="10.7109375" style="181" customWidth="1"/>
    <col min="9993" max="9993" width="3.7109375" style="181" customWidth="1"/>
    <col min="9994" max="9994" width="9.42578125" style="181" bestFit="1" customWidth="1"/>
    <col min="9995" max="10241" width="9.140625" style="181"/>
    <col min="10242" max="10242" width="13.7109375" style="181" customWidth="1"/>
    <col min="10243" max="10243" width="42.7109375" style="181" bestFit="1" customWidth="1"/>
    <col min="10244" max="10245" width="8.7109375" style="181" customWidth="1"/>
    <col min="10246" max="10248" width="10.7109375" style="181" customWidth="1"/>
    <col min="10249" max="10249" width="3.7109375" style="181" customWidth="1"/>
    <col min="10250" max="10250" width="9.42578125" style="181" bestFit="1" customWidth="1"/>
    <col min="10251" max="10497" width="9.140625" style="181"/>
    <col min="10498" max="10498" width="13.7109375" style="181" customWidth="1"/>
    <col min="10499" max="10499" width="42.7109375" style="181" bestFit="1" customWidth="1"/>
    <col min="10500" max="10501" width="8.7109375" style="181" customWidth="1"/>
    <col min="10502" max="10504" width="10.7109375" style="181" customWidth="1"/>
    <col min="10505" max="10505" width="3.7109375" style="181" customWidth="1"/>
    <col min="10506" max="10506" width="9.42578125" style="181" bestFit="1" customWidth="1"/>
    <col min="10507" max="10753" width="9.140625" style="181"/>
    <col min="10754" max="10754" width="13.7109375" style="181" customWidth="1"/>
    <col min="10755" max="10755" width="42.7109375" style="181" bestFit="1" customWidth="1"/>
    <col min="10756" max="10757" width="8.7109375" style="181" customWidth="1"/>
    <col min="10758" max="10760" width="10.7109375" style="181" customWidth="1"/>
    <col min="10761" max="10761" width="3.7109375" style="181" customWidth="1"/>
    <col min="10762" max="10762" width="9.42578125" style="181" bestFit="1" customWidth="1"/>
    <col min="10763" max="11009" width="9.140625" style="181"/>
    <col min="11010" max="11010" width="13.7109375" style="181" customWidth="1"/>
    <col min="11011" max="11011" width="42.7109375" style="181" bestFit="1" customWidth="1"/>
    <col min="11012" max="11013" width="8.7109375" style="181" customWidth="1"/>
    <col min="11014" max="11016" width="10.7109375" style="181" customWidth="1"/>
    <col min="11017" max="11017" width="3.7109375" style="181" customWidth="1"/>
    <col min="11018" max="11018" width="9.42578125" style="181" bestFit="1" customWidth="1"/>
    <col min="11019" max="11265" width="9.140625" style="181"/>
    <col min="11266" max="11266" width="13.7109375" style="181" customWidth="1"/>
    <col min="11267" max="11267" width="42.7109375" style="181" bestFit="1" customWidth="1"/>
    <col min="11268" max="11269" width="8.7109375" style="181" customWidth="1"/>
    <col min="11270" max="11272" width="10.7109375" style="181" customWidth="1"/>
    <col min="11273" max="11273" width="3.7109375" style="181" customWidth="1"/>
    <col min="11274" max="11274" width="9.42578125" style="181" bestFit="1" customWidth="1"/>
    <col min="11275" max="11521" width="9.140625" style="181"/>
    <col min="11522" max="11522" width="13.7109375" style="181" customWidth="1"/>
    <col min="11523" max="11523" width="42.7109375" style="181" bestFit="1" customWidth="1"/>
    <col min="11524" max="11525" width="8.7109375" style="181" customWidth="1"/>
    <col min="11526" max="11528" width="10.7109375" style="181" customWidth="1"/>
    <col min="11529" max="11529" width="3.7109375" style="181" customWidth="1"/>
    <col min="11530" max="11530" width="9.42578125" style="181" bestFit="1" customWidth="1"/>
    <col min="11531" max="11777" width="9.140625" style="181"/>
    <col min="11778" max="11778" width="13.7109375" style="181" customWidth="1"/>
    <col min="11779" max="11779" width="42.7109375" style="181" bestFit="1" customWidth="1"/>
    <col min="11780" max="11781" width="8.7109375" style="181" customWidth="1"/>
    <col min="11782" max="11784" width="10.7109375" style="181" customWidth="1"/>
    <col min="11785" max="11785" width="3.7109375" style="181" customWidth="1"/>
    <col min="11786" max="11786" width="9.42578125" style="181" bestFit="1" customWidth="1"/>
    <col min="11787" max="12033" width="9.140625" style="181"/>
    <col min="12034" max="12034" width="13.7109375" style="181" customWidth="1"/>
    <col min="12035" max="12035" width="42.7109375" style="181" bestFit="1" customWidth="1"/>
    <col min="12036" max="12037" width="8.7109375" style="181" customWidth="1"/>
    <col min="12038" max="12040" width="10.7109375" style="181" customWidth="1"/>
    <col min="12041" max="12041" width="3.7109375" style="181" customWidth="1"/>
    <col min="12042" max="12042" width="9.42578125" style="181" bestFit="1" customWidth="1"/>
    <col min="12043" max="12289" width="9.140625" style="181"/>
    <col min="12290" max="12290" width="13.7109375" style="181" customWidth="1"/>
    <col min="12291" max="12291" width="42.7109375" style="181" bestFit="1" customWidth="1"/>
    <col min="12292" max="12293" width="8.7109375" style="181" customWidth="1"/>
    <col min="12294" max="12296" width="10.7109375" style="181" customWidth="1"/>
    <col min="12297" max="12297" width="3.7109375" style="181" customWidth="1"/>
    <col min="12298" max="12298" width="9.42578125" style="181" bestFit="1" customWidth="1"/>
    <col min="12299" max="12545" width="9.140625" style="181"/>
    <col min="12546" max="12546" width="13.7109375" style="181" customWidth="1"/>
    <col min="12547" max="12547" width="42.7109375" style="181" bestFit="1" customWidth="1"/>
    <col min="12548" max="12549" width="8.7109375" style="181" customWidth="1"/>
    <col min="12550" max="12552" width="10.7109375" style="181" customWidth="1"/>
    <col min="12553" max="12553" width="3.7109375" style="181" customWidth="1"/>
    <col min="12554" max="12554" width="9.42578125" style="181" bestFit="1" customWidth="1"/>
    <col min="12555" max="12801" width="9.140625" style="181"/>
    <col min="12802" max="12802" width="13.7109375" style="181" customWidth="1"/>
    <col min="12803" max="12803" width="42.7109375" style="181" bestFit="1" customWidth="1"/>
    <col min="12804" max="12805" width="8.7109375" style="181" customWidth="1"/>
    <col min="12806" max="12808" width="10.7109375" style="181" customWidth="1"/>
    <col min="12809" max="12809" width="3.7109375" style="181" customWidth="1"/>
    <col min="12810" max="12810" width="9.42578125" style="181" bestFit="1" customWidth="1"/>
    <col min="12811" max="13057" width="9.140625" style="181"/>
    <col min="13058" max="13058" width="13.7109375" style="181" customWidth="1"/>
    <col min="13059" max="13059" width="42.7109375" style="181" bestFit="1" customWidth="1"/>
    <col min="13060" max="13061" width="8.7109375" style="181" customWidth="1"/>
    <col min="13062" max="13064" width="10.7109375" style="181" customWidth="1"/>
    <col min="13065" max="13065" width="3.7109375" style="181" customWidth="1"/>
    <col min="13066" max="13066" width="9.42578125" style="181" bestFit="1" customWidth="1"/>
    <col min="13067" max="13313" width="9.140625" style="181"/>
    <col min="13314" max="13314" width="13.7109375" style="181" customWidth="1"/>
    <col min="13315" max="13315" width="42.7109375" style="181" bestFit="1" customWidth="1"/>
    <col min="13316" max="13317" width="8.7109375" style="181" customWidth="1"/>
    <col min="13318" max="13320" width="10.7109375" style="181" customWidth="1"/>
    <col min="13321" max="13321" width="3.7109375" style="181" customWidth="1"/>
    <col min="13322" max="13322" width="9.42578125" style="181" bestFit="1" customWidth="1"/>
    <col min="13323" max="13569" width="9.140625" style="181"/>
    <col min="13570" max="13570" width="13.7109375" style="181" customWidth="1"/>
    <col min="13571" max="13571" width="42.7109375" style="181" bestFit="1" customWidth="1"/>
    <col min="13572" max="13573" width="8.7109375" style="181" customWidth="1"/>
    <col min="13574" max="13576" width="10.7109375" style="181" customWidth="1"/>
    <col min="13577" max="13577" width="3.7109375" style="181" customWidth="1"/>
    <col min="13578" max="13578" width="9.42578125" style="181" bestFit="1" customWidth="1"/>
    <col min="13579" max="13825" width="9.140625" style="181"/>
    <col min="13826" max="13826" width="13.7109375" style="181" customWidth="1"/>
    <col min="13827" max="13827" width="42.7109375" style="181" bestFit="1" customWidth="1"/>
    <col min="13828" max="13829" width="8.7109375" style="181" customWidth="1"/>
    <col min="13830" max="13832" width="10.7109375" style="181" customWidth="1"/>
    <col min="13833" max="13833" width="3.7109375" style="181" customWidth="1"/>
    <col min="13834" max="13834" width="9.42578125" style="181" bestFit="1" customWidth="1"/>
    <col min="13835" max="14081" width="9.140625" style="181"/>
    <col min="14082" max="14082" width="13.7109375" style="181" customWidth="1"/>
    <col min="14083" max="14083" width="42.7109375" style="181" bestFit="1" customWidth="1"/>
    <col min="14084" max="14085" width="8.7109375" style="181" customWidth="1"/>
    <col min="14086" max="14088" width="10.7109375" style="181" customWidth="1"/>
    <col min="14089" max="14089" width="3.7109375" style="181" customWidth="1"/>
    <col min="14090" max="14090" width="9.42578125" style="181" bestFit="1" customWidth="1"/>
    <col min="14091" max="14337" width="9.140625" style="181"/>
    <col min="14338" max="14338" width="13.7109375" style="181" customWidth="1"/>
    <col min="14339" max="14339" width="42.7109375" style="181" bestFit="1" customWidth="1"/>
    <col min="14340" max="14341" width="8.7109375" style="181" customWidth="1"/>
    <col min="14342" max="14344" width="10.7109375" style="181" customWidth="1"/>
    <col min="14345" max="14345" width="3.7109375" style="181" customWidth="1"/>
    <col min="14346" max="14346" width="9.42578125" style="181" bestFit="1" customWidth="1"/>
    <col min="14347" max="14593" width="9.140625" style="181"/>
    <col min="14594" max="14594" width="13.7109375" style="181" customWidth="1"/>
    <col min="14595" max="14595" width="42.7109375" style="181" bestFit="1" customWidth="1"/>
    <col min="14596" max="14597" width="8.7109375" style="181" customWidth="1"/>
    <col min="14598" max="14600" width="10.7109375" style="181" customWidth="1"/>
    <col min="14601" max="14601" width="3.7109375" style="181" customWidth="1"/>
    <col min="14602" max="14602" width="9.42578125" style="181" bestFit="1" customWidth="1"/>
    <col min="14603" max="14849" width="9.140625" style="181"/>
    <col min="14850" max="14850" width="13.7109375" style="181" customWidth="1"/>
    <col min="14851" max="14851" width="42.7109375" style="181" bestFit="1" customWidth="1"/>
    <col min="14852" max="14853" width="8.7109375" style="181" customWidth="1"/>
    <col min="14854" max="14856" width="10.7109375" style="181" customWidth="1"/>
    <col min="14857" max="14857" width="3.7109375" style="181" customWidth="1"/>
    <col min="14858" max="14858" width="9.42578125" style="181" bestFit="1" customWidth="1"/>
    <col min="14859" max="15105" width="9.140625" style="181"/>
    <col min="15106" max="15106" width="13.7109375" style="181" customWidth="1"/>
    <col min="15107" max="15107" width="42.7109375" style="181" bestFit="1" customWidth="1"/>
    <col min="15108" max="15109" width="8.7109375" style="181" customWidth="1"/>
    <col min="15110" max="15112" width="10.7109375" style="181" customWidth="1"/>
    <col min="15113" max="15113" width="3.7109375" style="181" customWidth="1"/>
    <col min="15114" max="15114" width="9.42578125" style="181" bestFit="1" customWidth="1"/>
    <col min="15115" max="15361" width="9.140625" style="181"/>
    <col min="15362" max="15362" width="13.7109375" style="181" customWidth="1"/>
    <col min="15363" max="15363" width="42.7109375" style="181" bestFit="1" customWidth="1"/>
    <col min="15364" max="15365" width="8.7109375" style="181" customWidth="1"/>
    <col min="15366" max="15368" width="10.7109375" style="181" customWidth="1"/>
    <col min="15369" max="15369" width="3.7109375" style="181" customWidth="1"/>
    <col min="15370" max="15370" width="9.42578125" style="181" bestFit="1" customWidth="1"/>
    <col min="15371" max="15617" width="9.140625" style="181"/>
    <col min="15618" max="15618" width="13.7109375" style="181" customWidth="1"/>
    <col min="15619" max="15619" width="42.7109375" style="181" bestFit="1" customWidth="1"/>
    <col min="15620" max="15621" width="8.7109375" style="181" customWidth="1"/>
    <col min="15622" max="15624" width="10.7109375" style="181" customWidth="1"/>
    <col min="15625" max="15625" width="3.7109375" style="181" customWidth="1"/>
    <col min="15626" max="15626" width="9.42578125" style="181" bestFit="1" customWidth="1"/>
    <col min="15627" max="15873" width="9.140625" style="181"/>
    <col min="15874" max="15874" width="13.7109375" style="181" customWidth="1"/>
    <col min="15875" max="15875" width="42.7109375" style="181" bestFit="1" customWidth="1"/>
    <col min="15876" max="15877" width="8.7109375" style="181" customWidth="1"/>
    <col min="15878" max="15880" width="10.7109375" style="181" customWidth="1"/>
    <col min="15881" max="15881" width="3.7109375" style="181" customWidth="1"/>
    <col min="15882" max="15882" width="9.42578125" style="181" bestFit="1" customWidth="1"/>
    <col min="15883" max="16129" width="9.140625" style="181"/>
    <col min="16130" max="16130" width="13.7109375" style="181" customWidth="1"/>
    <col min="16131" max="16131" width="42.7109375" style="181" bestFit="1" customWidth="1"/>
    <col min="16132" max="16133" width="8.7109375" style="181" customWidth="1"/>
    <col min="16134" max="16136" width="10.7109375" style="181" customWidth="1"/>
    <col min="16137" max="16137" width="3.7109375" style="181" customWidth="1"/>
    <col min="16138" max="16138" width="9.42578125" style="181" bestFit="1" customWidth="1"/>
    <col min="16139" max="16384" width="9.140625" style="181"/>
  </cols>
  <sheetData>
    <row r="1" spans="2:12" ht="15.75" thickBot="1" x14ac:dyDescent="0.3">
      <c r="C1" s="3"/>
      <c r="D1" s="4"/>
    </row>
    <row r="2" spans="2:12" x14ac:dyDescent="0.25">
      <c r="B2" s="376" t="s">
        <v>327</v>
      </c>
      <c r="C2" s="366" t="s">
        <v>331</v>
      </c>
      <c r="D2" s="378"/>
      <c r="E2" s="378"/>
      <c r="F2" s="379"/>
      <c r="L2" s="101"/>
    </row>
    <row r="3" spans="2:12" ht="15.75"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C15" s="8" t="s">
        <v>0</v>
      </c>
      <c r="D15" s="9"/>
      <c r="E15" s="10"/>
      <c r="F15" s="11" t="s">
        <v>1</v>
      </c>
      <c r="G15" s="12">
        <v>1</v>
      </c>
      <c r="H15" s="10"/>
    </row>
    <row r="16" spans="2:12" ht="15.75" thickBot="1" x14ac:dyDescent="0.3">
      <c r="C16" s="8"/>
      <c r="F16" s="11"/>
      <c r="G16" s="12"/>
    </row>
    <row r="17" spans="1:13" ht="15.75" thickBot="1" x14ac:dyDescent="0.3">
      <c r="C17" s="8"/>
      <c r="F17" s="11"/>
      <c r="G17" s="12"/>
    </row>
    <row r="18" spans="1:13" ht="15.75" thickBot="1" x14ac:dyDescent="0.3"/>
    <row r="19" spans="1:13" s="18" customFormat="1" ht="12.75" x14ac:dyDescent="0.2">
      <c r="B19" s="13" t="s">
        <v>2</v>
      </c>
      <c r="C19" s="14" t="s">
        <v>3</v>
      </c>
      <c r="D19" s="14" t="s">
        <v>4</v>
      </c>
      <c r="E19" s="15" t="s">
        <v>5</v>
      </c>
      <c r="F19" s="15" t="s">
        <v>6</v>
      </c>
      <c r="G19" s="15" t="s">
        <v>7</v>
      </c>
      <c r="H19" s="15" t="s">
        <v>8</v>
      </c>
    </row>
    <row r="20" spans="1:13" s="18" customFormat="1" ht="13.5" thickBot="1" x14ac:dyDescent="0.25">
      <c r="B20" s="19" t="s">
        <v>9</v>
      </c>
      <c r="C20" s="20"/>
      <c r="D20" s="20"/>
      <c r="E20" s="21"/>
      <c r="F20" s="21"/>
      <c r="G20" s="21"/>
      <c r="H20" s="21"/>
    </row>
    <row r="21" spans="1:13" s="18" customFormat="1" ht="13.5" thickBot="1" x14ac:dyDescent="0.25">
      <c r="B21" s="95"/>
      <c r="C21" s="25" t="s">
        <v>13</v>
      </c>
      <c r="D21" s="26"/>
      <c r="E21" s="27"/>
      <c r="F21" s="27"/>
      <c r="G21" s="27"/>
      <c r="H21" s="29"/>
    </row>
    <row r="22" spans="1:13" s="119" customFormat="1" ht="12.75" x14ac:dyDescent="0.2">
      <c r="B22" s="159"/>
      <c r="C22" s="114"/>
      <c r="D22" s="115"/>
      <c r="E22" s="116"/>
      <c r="F22" s="116"/>
      <c r="G22" s="117"/>
      <c r="H22" s="118"/>
    </row>
    <row r="23" spans="1:13" s="126" customFormat="1" x14ac:dyDescent="0.25">
      <c r="B23" s="121"/>
      <c r="C23" s="121"/>
      <c r="D23" s="122"/>
      <c r="E23" s="123"/>
      <c r="F23" s="123"/>
      <c r="G23" s="124"/>
      <c r="H23" s="125"/>
      <c r="J23" s="39"/>
      <c r="K23" s="40"/>
      <c r="L23" s="127"/>
      <c r="M23" s="127"/>
    </row>
    <row r="24" spans="1:13" x14ac:dyDescent="0.25">
      <c r="B24" s="46"/>
      <c r="C24" s="128"/>
      <c r="D24" s="129"/>
      <c r="E24" s="130"/>
      <c r="F24" s="130"/>
      <c r="G24" s="131"/>
      <c r="H24" s="132"/>
      <c r="J24" s="45"/>
    </row>
    <row r="25" spans="1:13" x14ac:dyDescent="0.25">
      <c r="B25" s="46"/>
      <c r="C25" s="46"/>
      <c r="D25" s="129"/>
      <c r="E25" s="133"/>
      <c r="F25" s="133"/>
      <c r="G25" s="131"/>
      <c r="H25" s="132"/>
      <c r="J25" s="45"/>
    </row>
    <row r="26" spans="1:13" ht="15.75" thickBot="1" x14ac:dyDescent="0.3">
      <c r="B26" s="96"/>
      <c r="C26" s="50"/>
      <c r="D26" s="51"/>
      <c r="E26" s="134"/>
      <c r="F26" s="134"/>
      <c r="G26" s="134"/>
      <c r="H26" s="135"/>
    </row>
    <row r="27" spans="1:13" ht="15.75" thickBot="1" x14ac:dyDescent="0.3">
      <c r="B27" s="97"/>
      <c r="C27" s="56" t="s">
        <v>14</v>
      </c>
      <c r="D27" s="57"/>
      <c r="E27" s="136"/>
      <c r="F27" s="136"/>
      <c r="G27" s="60" t="s">
        <v>15</v>
      </c>
      <c r="H27" s="12">
        <f>SUM(H22:H26)</f>
        <v>0</v>
      </c>
    </row>
    <row r="28" spans="1:13" ht="15.75" thickBot="1" x14ac:dyDescent="0.3">
      <c r="B28" s="97"/>
      <c r="C28" s="50"/>
      <c r="D28" s="61"/>
      <c r="E28" s="137"/>
      <c r="F28" s="137"/>
      <c r="G28" s="137"/>
      <c r="H28" s="138"/>
    </row>
    <row r="29" spans="1:13" ht="15.75" thickBot="1" x14ac:dyDescent="0.3">
      <c r="B29" s="98"/>
      <c r="C29" s="25" t="s">
        <v>16</v>
      </c>
      <c r="D29" s="61"/>
      <c r="E29" s="137"/>
      <c r="F29" s="137"/>
      <c r="G29" s="137"/>
      <c r="H29" s="138"/>
    </row>
    <row r="30" spans="1:13" s="180" customFormat="1" x14ac:dyDescent="0.25">
      <c r="A30" s="230"/>
      <c r="B30" s="99"/>
      <c r="C30" s="67"/>
      <c r="D30" s="68"/>
      <c r="E30" s="139"/>
      <c r="F30" s="139"/>
      <c r="G30" s="139"/>
      <c r="H30" s="140"/>
    </row>
    <row r="31" spans="1:13" s="180" customFormat="1" x14ac:dyDescent="0.25">
      <c r="A31" s="230"/>
      <c r="B31" s="74"/>
      <c r="C31" s="74"/>
      <c r="D31" s="75"/>
      <c r="E31" s="142"/>
      <c r="F31" s="142"/>
      <c r="G31" s="124"/>
      <c r="H31" s="125"/>
    </row>
    <row r="32" spans="1:13" s="180" customFormat="1" x14ac:dyDescent="0.25">
      <c r="A32" s="230"/>
      <c r="B32" s="74"/>
      <c r="C32" s="74"/>
      <c r="D32" s="75"/>
      <c r="E32" s="142"/>
      <c r="F32" s="142"/>
      <c r="G32" s="124"/>
      <c r="H32" s="125"/>
    </row>
    <row r="33" spans="1:10" s="180" customFormat="1" x14ac:dyDescent="0.25">
      <c r="A33" s="230"/>
      <c r="B33" s="74"/>
      <c r="C33" s="74"/>
      <c r="D33" s="75"/>
      <c r="E33" s="142"/>
      <c r="F33" s="142"/>
      <c r="G33" s="142"/>
      <c r="H33" s="125"/>
    </row>
    <row r="34" spans="1:10" s="180" customFormat="1" x14ac:dyDescent="0.25">
      <c r="A34" s="230"/>
      <c r="B34" s="74"/>
      <c r="C34" s="74"/>
      <c r="D34" s="75"/>
      <c r="E34" s="142"/>
      <c r="F34" s="142"/>
      <c r="G34" s="124"/>
      <c r="H34" s="125"/>
    </row>
    <row r="35" spans="1:10" s="180" customFormat="1" x14ac:dyDescent="0.25">
      <c r="A35" s="230"/>
      <c r="B35" s="74"/>
      <c r="C35" s="74"/>
      <c r="D35" s="75"/>
      <c r="E35" s="142"/>
      <c r="F35" s="142"/>
      <c r="G35" s="124"/>
      <c r="H35" s="125"/>
    </row>
    <row r="36" spans="1:10" x14ac:dyDescent="0.25">
      <c r="B36" s="46"/>
      <c r="C36" s="46"/>
      <c r="D36" s="78"/>
      <c r="E36" s="133"/>
      <c r="F36" s="133"/>
      <c r="G36" s="133"/>
      <c r="H36" s="132"/>
    </row>
    <row r="37" spans="1:10" ht="15.75" thickBot="1" x14ac:dyDescent="0.3">
      <c r="B37" s="96"/>
      <c r="C37" s="50"/>
      <c r="D37" s="79"/>
      <c r="E37" s="143"/>
      <c r="F37" s="143"/>
      <c r="G37" s="131"/>
      <c r="H37" s="144"/>
      <c r="J37" s="45"/>
    </row>
    <row r="38" spans="1:10" ht="15.75" thickBot="1" x14ac:dyDescent="0.3">
      <c r="B38" s="97"/>
      <c r="C38" s="56" t="s">
        <v>17</v>
      </c>
      <c r="D38" s="57"/>
      <c r="E38" s="136"/>
      <c r="F38" s="136"/>
      <c r="G38" s="60" t="s">
        <v>15</v>
      </c>
      <c r="H38" s="12">
        <f>SUM(H30:H37)</f>
        <v>0</v>
      </c>
    </row>
    <row r="39" spans="1:10" ht="15.75" thickBot="1" x14ac:dyDescent="0.3">
      <c r="B39" s="97"/>
      <c r="C39" s="50"/>
      <c r="D39" s="61"/>
      <c r="E39" s="137"/>
      <c r="F39" s="137"/>
      <c r="G39" s="137"/>
      <c r="H39" s="138"/>
    </row>
    <row r="40" spans="1:10" ht="15.75" thickBot="1" x14ac:dyDescent="0.3">
      <c r="B40" s="98"/>
      <c r="C40" s="25" t="s">
        <v>18</v>
      </c>
      <c r="D40" s="61"/>
      <c r="E40" s="137"/>
      <c r="F40" s="137"/>
      <c r="G40" s="137"/>
      <c r="H40" s="138"/>
    </row>
    <row r="41" spans="1:10" ht="178.5" x14ac:dyDescent="0.25">
      <c r="B41" s="224" t="str">
        <f>'ANAS 2015'!B21</f>
        <v>SIC.04.01.001.b</v>
      </c>
      <c r="C41" s="25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234" t="str">
        <f>'ANAS 2015'!D21</f>
        <v xml:space="preserve">m </v>
      </c>
      <c r="E41" s="249">
        <v>560</v>
      </c>
      <c r="F41" s="249">
        <f>'ANAS 2015'!E21</f>
        <v>0.4</v>
      </c>
      <c r="G41" s="251">
        <f>E41/$G$15</f>
        <v>560</v>
      </c>
      <c r="H41" s="252">
        <f>G41*F41</f>
        <v>224</v>
      </c>
      <c r="J41" s="45"/>
    </row>
    <row r="42" spans="1:10" ht="77.25" thickBot="1" x14ac:dyDescent="0.3">
      <c r="B42" s="224" t="str">
        <f>'ANAS 2015'!B22</f>
        <v xml:space="preserve">SIC.04.01.005.a </v>
      </c>
      <c r="C42" s="25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239" t="str">
        <f>'ANAS 2015'!D22</f>
        <v xml:space="preserve">m </v>
      </c>
      <c r="E42" s="253">
        <v>560</v>
      </c>
      <c r="F42" s="258">
        <f>'ANAS 2015'!E22</f>
        <v>1.8</v>
      </c>
      <c r="G42" s="255">
        <f>E42/$G$15</f>
        <v>560</v>
      </c>
      <c r="H42" s="256">
        <f>G42*F42</f>
        <v>1008</v>
      </c>
      <c r="J42" s="45"/>
    </row>
    <row r="43" spans="1:10" ht="15.75" thickBot="1" x14ac:dyDescent="0.3">
      <c r="B43" s="97"/>
      <c r="C43" s="56" t="s">
        <v>22</v>
      </c>
      <c r="D43" s="57"/>
      <c r="E43" s="136"/>
      <c r="F43" s="136"/>
      <c r="G43" s="60" t="s">
        <v>15</v>
      </c>
      <c r="H43" s="12">
        <f>SUM(H41:H42)</f>
        <v>1232</v>
      </c>
    </row>
    <row r="44" spans="1:10" ht="15.75" thickBot="1" x14ac:dyDescent="0.3">
      <c r="C44" s="87"/>
      <c r="D44" s="88"/>
      <c r="E44" s="147"/>
      <c r="F44" s="147"/>
      <c r="G44" s="148"/>
      <c r="H44" s="148"/>
    </row>
    <row r="45" spans="1:10" ht="15.75" thickBot="1" x14ac:dyDescent="0.3">
      <c r="C45" s="91"/>
      <c r="D45" s="91"/>
      <c r="E45" s="91"/>
      <c r="F45" s="91" t="s">
        <v>23</v>
      </c>
      <c r="G45" s="92" t="s">
        <v>15</v>
      </c>
      <c r="H45" s="12">
        <f>H43+H38+H27</f>
        <v>1232</v>
      </c>
    </row>
  </sheetData>
  <mergeCells count="2">
    <mergeCell ref="B2:B3"/>
    <mergeCell ref="C2:F13"/>
  </mergeCells>
  <pageMargins left="0.7" right="0.7" top="0.75" bottom="0.75" header="0.3" footer="0.3"/>
  <pageSetup paperSize="9" scale="59" orientation="portrait" r:id="rId1"/>
  <colBreaks count="2" manualBreakCount="2">
    <brk id="1" max="1048575" man="1"/>
    <brk id="8" max="57"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47"/>
  <sheetViews>
    <sheetView view="pageBreakPreview" zoomScale="85" zoomScaleNormal="85" zoomScaleSheetLayoutView="85" workbookViewId="0">
      <selection activeCell="C2" sqref="C2:F13"/>
    </sheetView>
  </sheetViews>
  <sheetFormatPr defaultRowHeight="15" x14ac:dyDescent="0.25"/>
  <cols>
    <col min="1" max="1" width="3.7109375" style="231" customWidth="1"/>
    <col min="2" max="2" width="15.7109375" style="101" customWidth="1"/>
    <col min="3" max="3" width="80.7109375" style="181" customWidth="1"/>
    <col min="4" max="4" width="8.7109375" style="6" customWidth="1"/>
    <col min="5" max="5" width="8.7109375" style="112" customWidth="1"/>
    <col min="6" max="6" width="11.140625" style="112" customWidth="1"/>
    <col min="7" max="7" width="11.28515625" style="112" bestFit="1" customWidth="1"/>
    <col min="8" max="8" width="10.140625" style="112" bestFit="1" customWidth="1"/>
    <col min="9" max="9" width="3.7109375" style="181" customWidth="1"/>
    <col min="10" max="257" width="9.140625" style="181"/>
    <col min="258" max="258" width="13.7109375" style="181" customWidth="1"/>
    <col min="259" max="259" width="42.7109375" style="181" customWidth="1"/>
    <col min="260" max="261" width="8.7109375" style="181" customWidth="1"/>
    <col min="262" max="262" width="11.140625" style="181" customWidth="1"/>
    <col min="263" max="263" width="11.28515625" style="181" bestFit="1" customWidth="1"/>
    <col min="264" max="264" width="10.140625" style="181" bestFit="1" customWidth="1"/>
    <col min="265" max="265" width="3.7109375" style="181" customWidth="1"/>
    <col min="266" max="513" width="9.140625" style="181"/>
    <col min="514" max="514" width="13.7109375" style="181" customWidth="1"/>
    <col min="515" max="515" width="42.7109375" style="181" customWidth="1"/>
    <col min="516" max="517" width="8.7109375" style="181" customWidth="1"/>
    <col min="518" max="518" width="11.140625" style="181" customWidth="1"/>
    <col min="519" max="519" width="11.28515625" style="181" bestFit="1" customWidth="1"/>
    <col min="520" max="520" width="10.140625" style="181" bestFit="1" customWidth="1"/>
    <col min="521" max="521" width="3.7109375" style="181" customWidth="1"/>
    <col min="522" max="769" width="9.140625" style="181"/>
    <col min="770" max="770" width="13.7109375" style="181" customWidth="1"/>
    <col min="771" max="771" width="42.7109375" style="181" customWidth="1"/>
    <col min="772" max="773" width="8.7109375" style="181" customWidth="1"/>
    <col min="774" max="774" width="11.140625" style="181" customWidth="1"/>
    <col min="775" max="775" width="11.28515625" style="181" bestFit="1" customWidth="1"/>
    <col min="776" max="776" width="10.140625" style="181" bestFit="1" customWidth="1"/>
    <col min="777" max="777" width="3.7109375" style="181" customWidth="1"/>
    <col min="778" max="1025" width="9.140625" style="181"/>
    <col min="1026" max="1026" width="13.7109375" style="181" customWidth="1"/>
    <col min="1027" max="1027" width="42.7109375" style="181" customWidth="1"/>
    <col min="1028" max="1029" width="8.7109375" style="181" customWidth="1"/>
    <col min="1030" max="1030" width="11.140625" style="181" customWidth="1"/>
    <col min="1031" max="1031" width="11.28515625" style="181" bestFit="1" customWidth="1"/>
    <col min="1032" max="1032" width="10.140625" style="181" bestFit="1" customWidth="1"/>
    <col min="1033" max="1033" width="3.7109375" style="181" customWidth="1"/>
    <col min="1034" max="1281" width="9.140625" style="181"/>
    <col min="1282" max="1282" width="13.7109375" style="181" customWidth="1"/>
    <col min="1283" max="1283" width="42.7109375" style="181" customWidth="1"/>
    <col min="1284" max="1285" width="8.7109375" style="181" customWidth="1"/>
    <col min="1286" max="1286" width="11.140625" style="181" customWidth="1"/>
    <col min="1287" max="1287" width="11.28515625" style="181" bestFit="1" customWidth="1"/>
    <col min="1288" max="1288" width="10.140625" style="181" bestFit="1" customWidth="1"/>
    <col min="1289" max="1289" width="3.7109375" style="181" customWidth="1"/>
    <col min="1290" max="1537" width="9.140625" style="181"/>
    <col min="1538" max="1538" width="13.7109375" style="181" customWidth="1"/>
    <col min="1539" max="1539" width="42.7109375" style="181" customWidth="1"/>
    <col min="1540" max="1541" width="8.7109375" style="181" customWidth="1"/>
    <col min="1542" max="1542" width="11.140625" style="181" customWidth="1"/>
    <col min="1543" max="1543" width="11.28515625" style="181" bestFit="1" customWidth="1"/>
    <col min="1544" max="1544" width="10.140625" style="181" bestFit="1" customWidth="1"/>
    <col min="1545" max="1545" width="3.7109375" style="181" customWidth="1"/>
    <col min="1546" max="1793" width="9.140625" style="181"/>
    <col min="1794" max="1794" width="13.7109375" style="181" customWidth="1"/>
    <col min="1795" max="1795" width="42.7109375" style="181" customWidth="1"/>
    <col min="1796" max="1797" width="8.7109375" style="181" customWidth="1"/>
    <col min="1798" max="1798" width="11.140625" style="181" customWidth="1"/>
    <col min="1799" max="1799" width="11.28515625" style="181" bestFit="1" customWidth="1"/>
    <col min="1800" max="1800" width="10.140625" style="181" bestFit="1" customWidth="1"/>
    <col min="1801" max="1801" width="3.7109375" style="181" customWidth="1"/>
    <col min="1802" max="2049" width="9.140625" style="181"/>
    <col min="2050" max="2050" width="13.7109375" style="181" customWidth="1"/>
    <col min="2051" max="2051" width="42.7109375" style="181" customWidth="1"/>
    <col min="2052" max="2053" width="8.7109375" style="181" customWidth="1"/>
    <col min="2054" max="2054" width="11.140625" style="181" customWidth="1"/>
    <col min="2055" max="2055" width="11.28515625" style="181" bestFit="1" customWidth="1"/>
    <col min="2056" max="2056" width="10.140625" style="181" bestFit="1" customWidth="1"/>
    <col min="2057" max="2057" width="3.7109375" style="181" customWidth="1"/>
    <col min="2058" max="2305" width="9.140625" style="181"/>
    <col min="2306" max="2306" width="13.7109375" style="181" customWidth="1"/>
    <col min="2307" max="2307" width="42.7109375" style="181" customWidth="1"/>
    <col min="2308" max="2309" width="8.7109375" style="181" customWidth="1"/>
    <col min="2310" max="2310" width="11.140625" style="181" customWidth="1"/>
    <col min="2311" max="2311" width="11.28515625" style="181" bestFit="1" customWidth="1"/>
    <col min="2312" max="2312" width="10.140625" style="181" bestFit="1" customWidth="1"/>
    <col min="2313" max="2313" width="3.7109375" style="181" customWidth="1"/>
    <col min="2314" max="2561" width="9.140625" style="181"/>
    <col min="2562" max="2562" width="13.7109375" style="181" customWidth="1"/>
    <col min="2563" max="2563" width="42.7109375" style="181" customWidth="1"/>
    <col min="2564" max="2565" width="8.7109375" style="181" customWidth="1"/>
    <col min="2566" max="2566" width="11.140625" style="181" customWidth="1"/>
    <col min="2567" max="2567" width="11.28515625" style="181" bestFit="1" customWidth="1"/>
    <col min="2568" max="2568" width="10.140625" style="181" bestFit="1" customWidth="1"/>
    <col min="2569" max="2569" width="3.7109375" style="181" customWidth="1"/>
    <col min="2570" max="2817" width="9.140625" style="181"/>
    <col min="2818" max="2818" width="13.7109375" style="181" customWidth="1"/>
    <col min="2819" max="2819" width="42.7109375" style="181" customWidth="1"/>
    <col min="2820" max="2821" width="8.7109375" style="181" customWidth="1"/>
    <col min="2822" max="2822" width="11.140625" style="181" customWidth="1"/>
    <col min="2823" max="2823" width="11.28515625" style="181" bestFit="1" customWidth="1"/>
    <col min="2824" max="2824" width="10.140625" style="181" bestFit="1" customWidth="1"/>
    <col min="2825" max="2825" width="3.7109375" style="181" customWidth="1"/>
    <col min="2826" max="3073" width="9.140625" style="181"/>
    <col min="3074" max="3074" width="13.7109375" style="181" customWidth="1"/>
    <col min="3075" max="3075" width="42.7109375" style="181" customWidth="1"/>
    <col min="3076" max="3077" width="8.7109375" style="181" customWidth="1"/>
    <col min="3078" max="3078" width="11.140625" style="181" customWidth="1"/>
    <col min="3079" max="3079" width="11.28515625" style="181" bestFit="1" customWidth="1"/>
    <col min="3080" max="3080" width="10.140625" style="181" bestFit="1" customWidth="1"/>
    <col min="3081" max="3081" width="3.7109375" style="181" customWidth="1"/>
    <col min="3082" max="3329" width="9.140625" style="181"/>
    <col min="3330" max="3330" width="13.7109375" style="181" customWidth="1"/>
    <col min="3331" max="3331" width="42.7109375" style="181" customWidth="1"/>
    <col min="3332" max="3333" width="8.7109375" style="181" customWidth="1"/>
    <col min="3334" max="3334" width="11.140625" style="181" customWidth="1"/>
    <col min="3335" max="3335" width="11.28515625" style="181" bestFit="1" customWidth="1"/>
    <col min="3336" max="3336" width="10.140625" style="181" bestFit="1" customWidth="1"/>
    <col min="3337" max="3337" width="3.7109375" style="181" customWidth="1"/>
    <col min="3338" max="3585" width="9.140625" style="181"/>
    <col min="3586" max="3586" width="13.7109375" style="181" customWidth="1"/>
    <col min="3587" max="3587" width="42.7109375" style="181" customWidth="1"/>
    <col min="3588" max="3589" width="8.7109375" style="181" customWidth="1"/>
    <col min="3590" max="3590" width="11.140625" style="181" customWidth="1"/>
    <col min="3591" max="3591" width="11.28515625" style="181" bestFit="1" customWidth="1"/>
    <col min="3592" max="3592" width="10.140625" style="181" bestFit="1" customWidth="1"/>
    <col min="3593" max="3593" width="3.7109375" style="181" customWidth="1"/>
    <col min="3594" max="3841" width="9.140625" style="181"/>
    <col min="3842" max="3842" width="13.7109375" style="181" customWidth="1"/>
    <col min="3843" max="3843" width="42.7109375" style="181" customWidth="1"/>
    <col min="3844" max="3845" width="8.7109375" style="181" customWidth="1"/>
    <col min="3846" max="3846" width="11.140625" style="181" customWidth="1"/>
    <col min="3847" max="3847" width="11.28515625" style="181" bestFit="1" customWidth="1"/>
    <col min="3848" max="3848" width="10.140625" style="181" bestFit="1" customWidth="1"/>
    <col min="3849" max="3849" width="3.7109375" style="181" customWidth="1"/>
    <col min="3850" max="4097" width="9.140625" style="181"/>
    <col min="4098" max="4098" width="13.7109375" style="181" customWidth="1"/>
    <col min="4099" max="4099" width="42.7109375" style="181" customWidth="1"/>
    <col min="4100" max="4101" width="8.7109375" style="181" customWidth="1"/>
    <col min="4102" max="4102" width="11.140625" style="181" customWidth="1"/>
    <col min="4103" max="4103" width="11.28515625" style="181" bestFit="1" customWidth="1"/>
    <col min="4104" max="4104" width="10.140625" style="181" bestFit="1" customWidth="1"/>
    <col min="4105" max="4105" width="3.7109375" style="181" customWidth="1"/>
    <col min="4106" max="4353" width="9.140625" style="181"/>
    <col min="4354" max="4354" width="13.7109375" style="181" customWidth="1"/>
    <col min="4355" max="4355" width="42.7109375" style="181" customWidth="1"/>
    <col min="4356" max="4357" width="8.7109375" style="181" customWidth="1"/>
    <col min="4358" max="4358" width="11.140625" style="181" customWidth="1"/>
    <col min="4359" max="4359" width="11.28515625" style="181" bestFit="1" customWidth="1"/>
    <col min="4360" max="4360" width="10.140625" style="181" bestFit="1" customWidth="1"/>
    <col min="4361" max="4361" width="3.7109375" style="181" customWidth="1"/>
    <col min="4362" max="4609" width="9.140625" style="181"/>
    <col min="4610" max="4610" width="13.7109375" style="181" customWidth="1"/>
    <col min="4611" max="4611" width="42.7109375" style="181" customWidth="1"/>
    <col min="4612" max="4613" width="8.7109375" style="181" customWidth="1"/>
    <col min="4614" max="4614" width="11.140625" style="181" customWidth="1"/>
    <col min="4615" max="4615" width="11.28515625" style="181" bestFit="1" customWidth="1"/>
    <col min="4616" max="4616" width="10.140625" style="181" bestFit="1" customWidth="1"/>
    <col min="4617" max="4617" width="3.7109375" style="181" customWidth="1"/>
    <col min="4618" max="4865" width="9.140625" style="181"/>
    <col min="4866" max="4866" width="13.7109375" style="181" customWidth="1"/>
    <col min="4867" max="4867" width="42.7109375" style="181" customWidth="1"/>
    <col min="4868" max="4869" width="8.7109375" style="181" customWidth="1"/>
    <col min="4870" max="4870" width="11.140625" style="181" customWidth="1"/>
    <col min="4871" max="4871" width="11.28515625" style="181" bestFit="1" customWidth="1"/>
    <col min="4872" max="4872" width="10.140625" style="181" bestFit="1" customWidth="1"/>
    <col min="4873" max="4873" width="3.7109375" style="181" customWidth="1"/>
    <col min="4874" max="5121" width="9.140625" style="181"/>
    <col min="5122" max="5122" width="13.7109375" style="181" customWidth="1"/>
    <col min="5123" max="5123" width="42.7109375" style="181" customWidth="1"/>
    <col min="5124" max="5125" width="8.7109375" style="181" customWidth="1"/>
    <col min="5126" max="5126" width="11.140625" style="181" customWidth="1"/>
    <col min="5127" max="5127" width="11.28515625" style="181" bestFit="1" customWidth="1"/>
    <col min="5128" max="5128" width="10.140625" style="181" bestFit="1" customWidth="1"/>
    <col min="5129" max="5129" width="3.7109375" style="181" customWidth="1"/>
    <col min="5130" max="5377" width="9.140625" style="181"/>
    <col min="5378" max="5378" width="13.7109375" style="181" customWidth="1"/>
    <col min="5379" max="5379" width="42.7109375" style="181" customWidth="1"/>
    <col min="5380" max="5381" width="8.7109375" style="181" customWidth="1"/>
    <col min="5382" max="5382" width="11.140625" style="181" customWidth="1"/>
    <col min="5383" max="5383" width="11.28515625" style="181" bestFit="1" customWidth="1"/>
    <col min="5384" max="5384" width="10.140625" style="181" bestFit="1" customWidth="1"/>
    <col min="5385" max="5385" width="3.7109375" style="181" customWidth="1"/>
    <col min="5386" max="5633" width="9.140625" style="181"/>
    <col min="5634" max="5634" width="13.7109375" style="181" customWidth="1"/>
    <col min="5635" max="5635" width="42.7109375" style="181" customWidth="1"/>
    <col min="5636" max="5637" width="8.7109375" style="181" customWidth="1"/>
    <col min="5638" max="5638" width="11.140625" style="181" customWidth="1"/>
    <col min="5639" max="5639" width="11.28515625" style="181" bestFit="1" customWidth="1"/>
    <col min="5640" max="5640" width="10.140625" style="181" bestFit="1" customWidth="1"/>
    <col min="5641" max="5641" width="3.7109375" style="181" customWidth="1"/>
    <col min="5642" max="5889" width="9.140625" style="181"/>
    <col min="5890" max="5890" width="13.7109375" style="181" customWidth="1"/>
    <col min="5891" max="5891" width="42.7109375" style="181" customWidth="1"/>
    <col min="5892" max="5893" width="8.7109375" style="181" customWidth="1"/>
    <col min="5894" max="5894" width="11.140625" style="181" customWidth="1"/>
    <col min="5895" max="5895" width="11.28515625" style="181" bestFit="1" customWidth="1"/>
    <col min="5896" max="5896" width="10.140625" style="181" bestFit="1" customWidth="1"/>
    <col min="5897" max="5897" width="3.7109375" style="181" customWidth="1"/>
    <col min="5898" max="6145" width="9.140625" style="181"/>
    <col min="6146" max="6146" width="13.7109375" style="181" customWidth="1"/>
    <col min="6147" max="6147" width="42.7109375" style="181" customWidth="1"/>
    <col min="6148" max="6149" width="8.7109375" style="181" customWidth="1"/>
    <col min="6150" max="6150" width="11.140625" style="181" customWidth="1"/>
    <col min="6151" max="6151" width="11.28515625" style="181" bestFit="1" customWidth="1"/>
    <col min="6152" max="6152" width="10.140625" style="181" bestFit="1" customWidth="1"/>
    <col min="6153" max="6153" width="3.7109375" style="181" customWidth="1"/>
    <col min="6154" max="6401" width="9.140625" style="181"/>
    <col min="6402" max="6402" width="13.7109375" style="181" customWidth="1"/>
    <col min="6403" max="6403" width="42.7109375" style="181" customWidth="1"/>
    <col min="6404" max="6405" width="8.7109375" style="181" customWidth="1"/>
    <col min="6406" max="6406" width="11.140625" style="181" customWidth="1"/>
    <col min="6407" max="6407" width="11.28515625" style="181" bestFit="1" customWidth="1"/>
    <col min="6408" max="6408" width="10.140625" style="181" bestFit="1" customWidth="1"/>
    <col min="6409" max="6409" width="3.7109375" style="181" customWidth="1"/>
    <col min="6410" max="6657" width="9.140625" style="181"/>
    <col min="6658" max="6658" width="13.7109375" style="181" customWidth="1"/>
    <col min="6659" max="6659" width="42.7109375" style="181" customWidth="1"/>
    <col min="6660" max="6661" width="8.7109375" style="181" customWidth="1"/>
    <col min="6662" max="6662" width="11.140625" style="181" customWidth="1"/>
    <col min="6663" max="6663" width="11.28515625" style="181" bestFit="1" customWidth="1"/>
    <col min="6664" max="6664" width="10.140625" style="181" bestFit="1" customWidth="1"/>
    <col min="6665" max="6665" width="3.7109375" style="181" customWidth="1"/>
    <col min="6666" max="6913" width="9.140625" style="181"/>
    <col min="6914" max="6914" width="13.7109375" style="181" customWidth="1"/>
    <col min="6915" max="6915" width="42.7109375" style="181" customWidth="1"/>
    <col min="6916" max="6917" width="8.7109375" style="181" customWidth="1"/>
    <col min="6918" max="6918" width="11.140625" style="181" customWidth="1"/>
    <col min="6919" max="6919" width="11.28515625" style="181" bestFit="1" customWidth="1"/>
    <col min="6920" max="6920" width="10.140625" style="181" bestFit="1" customWidth="1"/>
    <col min="6921" max="6921" width="3.7109375" style="181" customWidth="1"/>
    <col min="6922" max="7169" width="9.140625" style="181"/>
    <col min="7170" max="7170" width="13.7109375" style="181" customWidth="1"/>
    <col min="7171" max="7171" width="42.7109375" style="181" customWidth="1"/>
    <col min="7172" max="7173" width="8.7109375" style="181" customWidth="1"/>
    <col min="7174" max="7174" width="11.140625" style="181" customWidth="1"/>
    <col min="7175" max="7175" width="11.28515625" style="181" bestFit="1" customWidth="1"/>
    <col min="7176" max="7176" width="10.140625" style="181" bestFit="1" customWidth="1"/>
    <col min="7177" max="7177" width="3.7109375" style="181" customWidth="1"/>
    <col min="7178" max="7425" width="9.140625" style="181"/>
    <col min="7426" max="7426" width="13.7109375" style="181" customWidth="1"/>
    <col min="7427" max="7427" width="42.7109375" style="181" customWidth="1"/>
    <col min="7428" max="7429" width="8.7109375" style="181" customWidth="1"/>
    <col min="7430" max="7430" width="11.140625" style="181" customWidth="1"/>
    <col min="7431" max="7431" width="11.28515625" style="181" bestFit="1" customWidth="1"/>
    <col min="7432" max="7432" width="10.140625" style="181" bestFit="1" customWidth="1"/>
    <col min="7433" max="7433" width="3.7109375" style="181" customWidth="1"/>
    <col min="7434" max="7681" width="9.140625" style="181"/>
    <col min="7682" max="7682" width="13.7109375" style="181" customWidth="1"/>
    <col min="7683" max="7683" width="42.7109375" style="181" customWidth="1"/>
    <col min="7684" max="7685" width="8.7109375" style="181" customWidth="1"/>
    <col min="7686" max="7686" width="11.140625" style="181" customWidth="1"/>
    <col min="7687" max="7687" width="11.28515625" style="181" bestFit="1" customWidth="1"/>
    <col min="7688" max="7688" width="10.140625" style="181" bestFit="1" customWidth="1"/>
    <col min="7689" max="7689" width="3.7109375" style="181" customWidth="1"/>
    <col min="7690" max="7937" width="9.140625" style="181"/>
    <col min="7938" max="7938" width="13.7109375" style="181" customWidth="1"/>
    <col min="7939" max="7939" width="42.7109375" style="181" customWidth="1"/>
    <col min="7940" max="7941" width="8.7109375" style="181" customWidth="1"/>
    <col min="7942" max="7942" width="11.140625" style="181" customWidth="1"/>
    <col min="7943" max="7943" width="11.28515625" style="181" bestFit="1" customWidth="1"/>
    <col min="7944" max="7944" width="10.140625" style="181" bestFit="1" customWidth="1"/>
    <col min="7945" max="7945" width="3.7109375" style="181" customWidth="1"/>
    <col min="7946" max="8193" width="9.140625" style="181"/>
    <col min="8194" max="8194" width="13.7109375" style="181" customWidth="1"/>
    <col min="8195" max="8195" width="42.7109375" style="181" customWidth="1"/>
    <col min="8196" max="8197" width="8.7109375" style="181" customWidth="1"/>
    <col min="8198" max="8198" width="11.140625" style="181" customWidth="1"/>
    <col min="8199" max="8199" width="11.28515625" style="181" bestFit="1" customWidth="1"/>
    <col min="8200" max="8200" width="10.140625" style="181" bestFit="1" customWidth="1"/>
    <col min="8201" max="8201" width="3.7109375" style="181" customWidth="1"/>
    <col min="8202" max="8449" width="9.140625" style="181"/>
    <col min="8450" max="8450" width="13.7109375" style="181" customWidth="1"/>
    <col min="8451" max="8451" width="42.7109375" style="181" customWidth="1"/>
    <col min="8452" max="8453" width="8.7109375" style="181" customWidth="1"/>
    <col min="8454" max="8454" width="11.140625" style="181" customWidth="1"/>
    <col min="8455" max="8455" width="11.28515625" style="181" bestFit="1" customWidth="1"/>
    <col min="8456" max="8456" width="10.140625" style="181" bestFit="1" customWidth="1"/>
    <col min="8457" max="8457" width="3.7109375" style="181" customWidth="1"/>
    <col min="8458" max="8705" width="9.140625" style="181"/>
    <col min="8706" max="8706" width="13.7109375" style="181" customWidth="1"/>
    <col min="8707" max="8707" width="42.7109375" style="181" customWidth="1"/>
    <col min="8708" max="8709" width="8.7109375" style="181" customWidth="1"/>
    <col min="8710" max="8710" width="11.140625" style="181" customWidth="1"/>
    <col min="8711" max="8711" width="11.28515625" style="181" bestFit="1" customWidth="1"/>
    <col min="8712" max="8712" width="10.140625" style="181" bestFit="1" customWidth="1"/>
    <col min="8713" max="8713" width="3.7109375" style="181" customWidth="1"/>
    <col min="8714" max="8961" width="9.140625" style="181"/>
    <col min="8962" max="8962" width="13.7109375" style="181" customWidth="1"/>
    <col min="8963" max="8963" width="42.7109375" style="181" customWidth="1"/>
    <col min="8964" max="8965" width="8.7109375" style="181" customWidth="1"/>
    <col min="8966" max="8966" width="11.140625" style="181" customWidth="1"/>
    <col min="8967" max="8967" width="11.28515625" style="181" bestFit="1" customWidth="1"/>
    <col min="8968" max="8968" width="10.140625" style="181" bestFit="1" customWidth="1"/>
    <col min="8969" max="8969" width="3.7109375" style="181" customWidth="1"/>
    <col min="8970" max="9217" width="9.140625" style="181"/>
    <col min="9218" max="9218" width="13.7109375" style="181" customWidth="1"/>
    <col min="9219" max="9219" width="42.7109375" style="181" customWidth="1"/>
    <col min="9220" max="9221" width="8.7109375" style="181" customWidth="1"/>
    <col min="9222" max="9222" width="11.140625" style="181" customWidth="1"/>
    <col min="9223" max="9223" width="11.28515625" style="181" bestFit="1" customWidth="1"/>
    <col min="9224" max="9224" width="10.140625" style="181" bestFit="1" customWidth="1"/>
    <col min="9225" max="9225" width="3.7109375" style="181" customWidth="1"/>
    <col min="9226" max="9473" width="9.140625" style="181"/>
    <col min="9474" max="9474" width="13.7109375" style="181" customWidth="1"/>
    <col min="9475" max="9475" width="42.7109375" style="181" customWidth="1"/>
    <col min="9476" max="9477" width="8.7109375" style="181" customWidth="1"/>
    <col min="9478" max="9478" width="11.140625" style="181" customWidth="1"/>
    <col min="9479" max="9479" width="11.28515625" style="181" bestFit="1" customWidth="1"/>
    <col min="9480" max="9480" width="10.140625" style="181" bestFit="1" customWidth="1"/>
    <col min="9481" max="9481" width="3.7109375" style="181" customWidth="1"/>
    <col min="9482" max="9729" width="9.140625" style="181"/>
    <col min="9730" max="9730" width="13.7109375" style="181" customWidth="1"/>
    <col min="9731" max="9731" width="42.7109375" style="181" customWidth="1"/>
    <col min="9732" max="9733" width="8.7109375" style="181" customWidth="1"/>
    <col min="9734" max="9734" width="11.140625" style="181" customWidth="1"/>
    <col min="9735" max="9735" width="11.28515625" style="181" bestFit="1" customWidth="1"/>
    <col min="9736" max="9736" width="10.140625" style="181" bestFit="1" customWidth="1"/>
    <col min="9737" max="9737" width="3.7109375" style="181" customWidth="1"/>
    <col min="9738" max="9985" width="9.140625" style="181"/>
    <col min="9986" max="9986" width="13.7109375" style="181" customWidth="1"/>
    <col min="9987" max="9987" width="42.7109375" style="181" customWidth="1"/>
    <col min="9988" max="9989" width="8.7109375" style="181" customWidth="1"/>
    <col min="9990" max="9990" width="11.140625" style="181" customWidth="1"/>
    <col min="9991" max="9991" width="11.28515625" style="181" bestFit="1" customWidth="1"/>
    <col min="9992" max="9992" width="10.140625" style="181" bestFit="1" customWidth="1"/>
    <col min="9993" max="9993" width="3.7109375" style="181" customWidth="1"/>
    <col min="9994" max="10241" width="9.140625" style="181"/>
    <col min="10242" max="10242" width="13.7109375" style="181" customWidth="1"/>
    <col min="10243" max="10243" width="42.7109375" style="181" customWidth="1"/>
    <col min="10244" max="10245" width="8.7109375" style="181" customWidth="1"/>
    <col min="10246" max="10246" width="11.140625" style="181" customWidth="1"/>
    <col min="10247" max="10247" width="11.28515625" style="181" bestFit="1" customWidth="1"/>
    <col min="10248" max="10248" width="10.140625" style="181" bestFit="1" customWidth="1"/>
    <col min="10249" max="10249" width="3.7109375" style="181" customWidth="1"/>
    <col min="10250" max="10497" width="9.140625" style="181"/>
    <col min="10498" max="10498" width="13.7109375" style="181" customWidth="1"/>
    <col min="10499" max="10499" width="42.7109375" style="181" customWidth="1"/>
    <col min="10500" max="10501" width="8.7109375" style="181" customWidth="1"/>
    <col min="10502" max="10502" width="11.140625" style="181" customWidth="1"/>
    <col min="10503" max="10503" width="11.28515625" style="181" bestFit="1" customWidth="1"/>
    <col min="10504" max="10504" width="10.140625" style="181" bestFit="1" customWidth="1"/>
    <col min="10505" max="10505" width="3.7109375" style="181" customWidth="1"/>
    <col min="10506" max="10753" width="9.140625" style="181"/>
    <col min="10754" max="10754" width="13.7109375" style="181" customWidth="1"/>
    <col min="10755" max="10755" width="42.7109375" style="181" customWidth="1"/>
    <col min="10756" max="10757" width="8.7109375" style="181" customWidth="1"/>
    <col min="10758" max="10758" width="11.140625" style="181" customWidth="1"/>
    <col min="10759" max="10759" width="11.28515625" style="181" bestFit="1" customWidth="1"/>
    <col min="10760" max="10760" width="10.140625" style="181" bestFit="1" customWidth="1"/>
    <col min="10761" max="10761" width="3.7109375" style="181" customWidth="1"/>
    <col min="10762" max="11009" width="9.140625" style="181"/>
    <col min="11010" max="11010" width="13.7109375" style="181" customWidth="1"/>
    <col min="11011" max="11011" width="42.7109375" style="181" customWidth="1"/>
    <col min="11012" max="11013" width="8.7109375" style="181" customWidth="1"/>
    <col min="11014" max="11014" width="11.140625" style="181" customWidth="1"/>
    <col min="11015" max="11015" width="11.28515625" style="181" bestFit="1" customWidth="1"/>
    <col min="11016" max="11016" width="10.140625" style="181" bestFit="1" customWidth="1"/>
    <col min="11017" max="11017" width="3.7109375" style="181" customWidth="1"/>
    <col min="11018" max="11265" width="9.140625" style="181"/>
    <col min="11266" max="11266" width="13.7109375" style="181" customWidth="1"/>
    <col min="11267" max="11267" width="42.7109375" style="181" customWidth="1"/>
    <col min="11268" max="11269" width="8.7109375" style="181" customWidth="1"/>
    <col min="11270" max="11270" width="11.140625" style="181" customWidth="1"/>
    <col min="11271" max="11271" width="11.28515625" style="181" bestFit="1" customWidth="1"/>
    <col min="11272" max="11272" width="10.140625" style="181" bestFit="1" customWidth="1"/>
    <col min="11273" max="11273" width="3.7109375" style="181" customWidth="1"/>
    <col min="11274" max="11521" width="9.140625" style="181"/>
    <col min="11522" max="11522" width="13.7109375" style="181" customWidth="1"/>
    <col min="11523" max="11523" width="42.7109375" style="181" customWidth="1"/>
    <col min="11524" max="11525" width="8.7109375" style="181" customWidth="1"/>
    <col min="11526" max="11526" width="11.140625" style="181" customWidth="1"/>
    <col min="11527" max="11527" width="11.28515625" style="181" bestFit="1" customWidth="1"/>
    <col min="11528" max="11528" width="10.140625" style="181" bestFit="1" customWidth="1"/>
    <col min="11529" max="11529" width="3.7109375" style="181" customWidth="1"/>
    <col min="11530" max="11777" width="9.140625" style="181"/>
    <col min="11778" max="11778" width="13.7109375" style="181" customWidth="1"/>
    <col min="11779" max="11779" width="42.7109375" style="181" customWidth="1"/>
    <col min="11780" max="11781" width="8.7109375" style="181" customWidth="1"/>
    <col min="11782" max="11782" width="11.140625" style="181" customWidth="1"/>
    <col min="11783" max="11783" width="11.28515625" style="181" bestFit="1" customWidth="1"/>
    <col min="11784" max="11784" width="10.140625" style="181" bestFit="1" customWidth="1"/>
    <col min="11785" max="11785" width="3.7109375" style="181" customWidth="1"/>
    <col min="11786" max="12033" width="9.140625" style="181"/>
    <col min="12034" max="12034" width="13.7109375" style="181" customWidth="1"/>
    <col min="12035" max="12035" width="42.7109375" style="181" customWidth="1"/>
    <col min="12036" max="12037" width="8.7109375" style="181" customWidth="1"/>
    <col min="12038" max="12038" width="11.140625" style="181" customWidth="1"/>
    <col min="12039" max="12039" width="11.28515625" style="181" bestFit="1" customWidth="1"/>
    <col min="12040" max="12040" width="10.140625" style="181" bestFit="1" customWidth="1"/>
    <col min="12041" max="12041" width="3.7109375" style="181" customWidth="1"/>
    <col min="12042" max="12289" width="9.140625" style="181"/>
    <col min="12290" max="12290" width="13.7109375" style="181" customWidth="1"/>
    <col min="12291" max="12291" width="42.7109375" style="181" customWidth="1"/>
    <col min="12292" max="12293" width="8.7109375" style="181" customWidth="1"/>
    <col min="12294" max="12294" width="11.140625" style="181" customWidth="1"/>
    <col min="12295" max="12295" width="11.28515625" style="181" bestFit="1" customWidth="1"/>
    <col min="12296" max="12296" width="10.140625" style="181" bestFit="1" customWidth="1"/>
    <col min="12297" max="12297" width="3.7109375" style="181" customWidth="1"/>
    <col min="12298" max="12545" width="9.140625" style="181"/>
    <col min="12546" max="12546" width="13.7109375" style="181" customWidth="1"/>
    <col min="12547" max="12547" width="42.7109375" style="181" customWidth="1"/>
    <col min="12548" max="12549" width="8.7109375" style="181" customWidth="1"/>
    <col min="12550" max="12550" width="11.140625" style="181" customWidth="1"/>
    <col min="12551" max="12551" width="11.28515625" style="181" bestFit="1" customWidth="1"/>
    <col min="12552" max="12552" width="10.140625" style="181" bestFit="1" customWidth="1"/>
    <col min="12553" max="12553" width="3.7109375" style="181" customWidth="1"/>
    <col min="12554" max="12801" width="9.140625" style="181"/>
    <col min="12802" max="12802" width="13.7109375" style="181" customWidth="1"/>
    <col min="12803" max="12803" width="42.7109375" style="181" customWidth="1"/>
    <col min="12804" max="12805" width="8.7109375" style="181" customWidth="1"/>
    <col min="12806" max="12806" width="11.140625" style="181" customWidth="1"/>
    <col min="12807" max="12807" width="11.28515625" style="181" bestFit="1" customWidth="1"/>
    <col min="12808" max="12808" width="10.140625" style="181" bestFit="1" customWidth="1"/>
    <col min="12809" max="12809" width="3.7109375" style="181" customWidth="1"/>
    <col min="12810" max="13057" width="9.140625" style="181"/>
    <col min="13058" max="13058" width="13.7109375" style="181" customWidth="1"/>
    <col min="13059" max="13059" width="42.7109375" style="181" customWidth="1"/>
    <col min="13060" max="13061" width="8.7109375" style="181" customWidth="1"/>
    <col min="13062" max="13062" width="11.140625" style="181" customWidth="1"/>
    <col min="13063" max="13063" width="11.28515625" style="181" bestFit="1" customWidth="1"/>
    <col min="13064" max="13064" width="10.140625" style="181" bestFit="1" customWidth="1"/>
    <col min="13065" max="13065" width="3.7109375" style="181" customWidth="1"/>
    <col min="13066" max="13313" width="9.140625" style="181"/>
    <col min="13314" max="13314" width="13.7109375" style="181" customWidth="1"/>
    <col min="13315" max="13315" width="42.7109375" style="181" customWidth="1"/>
    <col min="13316" max="13317" width="8.7109375" style="181" customWidth="1"/>
    <col min="13318" max="13318" width="11.140625" style="181" customWidth="1"/>
    <col min="13319" max="13319" width="11.28515625" style="181" bestFit="1" customWidth="1"/>
    <col min="13320" max="13320" width="10.140625" style="181" bestFit="1" customWidth="1"/>
    <col min="13321" max="13321" width="3.7109375" style="181" customWidth="1"/>
    <col min="13322" max="13569" width="9.140625" style="181"/>
    <col min="13570" max="13570" width="13.7109375" style="181" customWidth="1"/>
    <col min="13571" max="13571" width="42.7109375" style="181" customWidth="1"/>
    <col min="13572" max="13573" width="8.7109375" style="181" customWidth="1"/>
    <col min="13574" max="13574" width="11.140625" style="181" customWidth="1"/>
    <col min="13575" max="13575" width="11.28515625" style="181" bestFit="1" customWidth="1"/>
    <col min="13576" max="13576" width="10.140625" style="181" bestFit="1" customWidth="1"/>
    <col min="13577" max="13577" width="3.7109375" style="181" customWidth="1"/>
    <col min="13578" max="13825" width="9.140625" style="181"/>
    <col min="13826" max="13826" width="13.7109375" style="181" customWidth="1"/>
    <col min="13827" max="13827" width="42.7109375" style="181" customWidth="1"/>
    <col min="13828" max="13829" width="8.7109375" style="181" customWidth="1"/>
    <col min="13830" max="13830" width="11.140625" style="181" customWidth="1"/>
    <col min="13831" max="13831" width="11.28515625" style="181" bestFit="1" customWidth="1"/>
    <col min="13832" max="13832" width="10.140625" style="181" bestFit="1" customWidth="1"/>
    <col min="13833" max="13833" width="3.7109375" style="181" customWidth="1"/>
    <col min="13834" max="14081" width="9.140625" style="181"/>
    <col min="14082" max="14082" width="13.7109375" style="181" customWidth="1"/>
    <col min="14083" max="14083" width="42.7109375" style="181" customWidth="1"/>
    <col min="14084" max="14085" width="8.7109375" style="181" customWidth="1"/>
    <col min="14086" max="14086" width="11.140625" style="181" customWidth="1"/>
    <col min="14087" max="14087" width="11.28515625" style="181" bestFit="1" customWidth="1"/>
    <col min="14088" max="14088" width="10.140625" style="181" bestFit="1" customWidth="1"/>
    <col min="14089" max="14089" width="3.7109375" style="181" customWidth="1"/>
    <col min="14090" max="14337" width="9.140625" style="181"/>
    <col min="14338" max="14338" width="13.7109375" style="181" customWidth="1"/>
    <col min="14339" max="14339" width="42.7109375" style="181" customWidth="1"/>
    <col min="14340" max="14341" width="8.7109375" style="181" customWidth="1"/>
    <col min="14342" max="14342" width="11.140625" style="181" customWidth="1"/>
    <col min="14343" max="14343" width="11.28515625" style="181" bestFit="1" customWidth="1"/>
    <col min="14344" max="14344" width="10.140625" style="181" bestFit="1" customWidth="1"/>
    <col min="14345" max="14345" width="3.7109375" style="181" customWidth="1"/>
    <col min="14346" max="14593" width="9.140625" style="181"/>
    <col min="14594" max="14594" width="13.7109375" style="181" customWidth="1"/>
    <col min="14595" max="14595" width="42.7109375" style="181" customWidth="1"/>
    <col min="14596" max="14597" width="8.7109375" style="181" customWidth="1"/>
    <col min="14598" max="14598" width="11.140625" style="181" customWidth="1"/>
    <col min="14599" max="14599" width="11.28515625" style="181" bestFit="1" customWidth="1"/>
    <col min="14600" max="14600" width="10.140625" style="181" bestFit="1" customWidth="1"/>
    <col min="14601" max="14601" width="3.7109375" style="181" customWidth="1"/>
    <col min="14602" max="14849" width="9.140625" style="181"/>
    <col min="14850" max="14850" width="13.7109375" style="181" customWidth="1"/>
    <col min="14851" max="14851" width="42.7109375" style="181" customWidth="1"/>
    <col min="14852" max="14853" width="8.7109375" style="181" customWidth="1"/>
    <col min="14854" max="14854" width="11.140625" style="181" customWidth="1"/>
    <col min="14855" max="14855" width="11.28515625" style="181" bestFit="1" customWidth="1"/>
    <col min="14856" max="14856" width="10.140625" style="181" bestFit="1" customWidth="1"/>
    <col min="14857" max="14857" width="3.7109375" style="181" customWidth="1"/>
    <col min="14858" max="15105" width="9.140625" style="181"/>
    <col min="15106" max="15106" width="13.7109375" style="181" customWidth="1"/>
    <col min="15107" max="15107" width="42.7109375" style="181" customWidth="1"/>
    <col min="15108" max="15109" width="8.7109375" style="181" customWidth="1"/>
    <col min="15110" max="15110" width="11.140625" style="181" customWidth="1"/>
    <col min="15111" max="15111" width="11.28515625" style="181" bestFit="1" customWidth="1"/>
    <col min="15112" max="15112" width="10.140625" style="181" bestFit="1" customWidth="1"/>
    <col min="15113" max="15113" width="3.7109375" style="181" customWidth="1"/>
    <col min="15114" max="15361" width="9.140625" style="181"/>
    <col min="15362" max="15362" width="13.7109375" style="181" customWidth="1"/>
    <col min="15363" max="15363" width="42.7109375" style="181" customWidth="1"/>
    <col min="15364" max="15365" width="8.7109375" style="181" customWidth="1"/>
    <col min="15366" max="15366" width="11.140625" style="181" customWidth="1"/>
    <col min="15367" max="15367" width="11.28515625" style="181" bestFit="1" customWidth="1"/>
    <col min="15368" max="15368" width="10.140625" style="181" bestFit="1" customWidth="1"/>
    <col min="15369" max="15369" width="3.7109375" style="181" customWidth="1"/>
    <col min="15370" max="15617" width="9.140625" style="181"/>
    <col min="15618" max="15618" width="13.7109375" style="181" customWidth="1"/>
    <col min="15619" max="15619" width="42.7109375" style="181" customWidth="1"/>
    <col min="15620" max="15621" width="8.7109375" style="181" customWidth="1"/>
    <col min="15622" max="15622" width="11.140625" style="181" customWidth="1"/>
    <col min="15623" max="15623" width="11.28515625" style="181" bestFit="1" customWidth="1"/>
    <col min="15624" max="15624" width="10.140625" style="181" bestFit="1" customWidth="1"/>
    <col min="15625" max="15625" width="3.7109375" style="181" customWidth="1"/>
    <col min="15626" max="15873" width="9.140625" style="181"/>
    <col min="15874" max="15874" width="13.7109375" style="181" customWidth="1"/>
    <col min="15875" max="15875" width="42.7109375" style="181" customWidth="1"/>
    <col min="15876" max="15877" width="8.7109375" style="181" customWidth="1"/>
    <col min="15878" max="15878" width="11.140625" style="181" customWidth="1"/>
    <col min="15879" max="15879" width="11.28515625" style="181" bestFit="1" customWidth="1"/>
    <col min="15880" max="15880" width="10.140625" style="181" bestFit="1" customWidth="1"/>
    <col min="15881" max="15881" width="3.7109375" style="181" customWidth="1"/>
    <col min="15882" max="16129" width="9.140625" style="181"/>
    <col min="16130" max="16130" width="13.7109375" style="181" customWidth="1"/>
    <col min="16131" max="16131" width="42.7109375" style="181" customWidth="1"/>
    <col min="16132" max="16133" width="8.7109375" style="181" customWidth="1"/>
    <col min="16134" max="16134" width="11.140625" style="181" customWidth="1"/>
    <col min="16135" max="16135" width="11.28515625" style="181" bestFit="1" customWidth="1"/>
    <col min="16136" max="16136" width="10.140625" style="181" bestFit="1" customWidth="1"/>
    <col min="16137" max="16137" width="3.7109375" style="181" customWidth="1"/>
    <col min="16138" max="16384" width="9.140625" style="181"/>
  </cols>
  <sheetData>
    <row r="1" spans="2:12" ht="15.75" thickBot="1" x14ac:dyDescent="0.3">
      <c r="C1" s="3"/>
      <c r="D1" s="4"/>
    </row>
    <row r="2" spans="2:12" ht="15" customHeight="1" x14ac:dyDescent="0.25">
      <c r="B2" s="376" t="s">
        <v>328</v>
      </c>
      <c r="C2" s="366" t="s">
        <v>332</v>
      </c>
      <c r="D2" s="367"/>
      <c r="E2" s="367"/>
      <c r="F2" s="368"/>
    </row>
    <row r="3" spans="2:12" ht="15.75" customHeight="1" thickBot="1" x14ac:dyDescent="0.3">
      <c r="B3" s="377"/>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c r="K6" s="185"/>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1:13" ht="15.75" thickBot="1" x14ac:dyDescent="0.3">
      <c r="C17" s="8"/>
      <c r="F17" s="11"/>
      <c r="G17" s="12"/>
    </row>
    <row r="18" spans="1:13" ht="15.75" thickBot="1" x14ac:dyDescent="0.3"/>
    <row r="19" spans="1:13" s="18" customFormat="1" ht="12.75" x14ac:dyDescent="0.2">
      <c r="B19" s="13" t="s">
        <v>2</v>
      </c>
      <c r="C19" s="14" t="s">
        <v>3</v>
      </c>
      <c r="D19" s="14" t="s">
        <v>4</v>
      </c>
      <c r="E19" s="15" t="s">
        <v>5</v>
      </c>
      <c r="F19" s="15" t="s">
        <v>6</v>
      </c>
      <c r="G19" s="15" t="s">
        <v>7</v>
      </c>
      <c r="H19" s="15" t="s">
        <v>8</v>
      </c>
    </row>
    <row r="20" spans="1:13" s="18" customFormat="1" ht="13.5" thickBot="1" x14ac:dyDescent="0.25">
      <c r="B20" s="94" t="s">
        <v>9</v>
      </c>
      <c r="C20" s="20"/>
      <c r="D20" s="20"/>
      <c r="E20" s="21"/>
      <c r="F20" s="21"/>
      <c r="G20" s="21"/>
      <c r="H20" s="21"/>
    </row>
    <row r="21" spans="1:13" s="18" customFormat="1" ht="13.5" thickBot="1" x14ac:dyDescent="0.25">
      <c r="B21" s="103"/>
      <c r="C21" s="25" t="s">
        <v>13</v>
      </c>
      <c r="D21" s="26"/>
      <c r="E21" s="27"/>
      <c r="F21" s="27"/>
      <c r="G21" s="27"/>
      <c r="H21" s="29"/>
    </row>
    <row r="22" spans="1:13" s="119" customFormat="1" ht="12.75" x14ac:dyDescent="0.2">
      <c r="B22" s="113"/>
      <c r="C22" s="114"/>
      <c r="D22" s="115"/>
      <c r="E22" s="116"/>
      <c r="F22" s="116"/>
      <c r="G22" s="117"/>
      <c r="H22" s="118"/>
    </row>
    <row r="23" spans="1:13" s="126" customFormat="1" x14ac:dyDescent="0.25">
      <c r="B23" s="120"/>
      <c r="C23" s="121"/>
      <c r="D23" s="122"/>
      <c r="E23" s="123"/>
      <c r="F23" s="123"/>
      <c r="G23" s="124"/>
      <c r="H23" s="125"/>
      <c r="J23" s="39"/>
      <c r="K23" s="40"/>
      <c r="L23" s="127"/>
      <c r="M23" s="127"/>
    </row>
    <row r="24" spans="1:13" x14ac:dyDescent="0.25">
      <c r="B24" s="83"/>
      <c r="C24" s="128"/>
      <c r="D24" s="129"/>
      <c r="E24" s="130"/>
      <c r="F24" s="130"/>
      <c r="G24" s="131"/>
      <c r="H24" s="132"/>
      <c r="J24" s="45"/>
    </row>
    <row r="25" spans="1:13" x14ac:dyDescent="0.25">
      <c r="B25" s="83"/>
      <c r="C25" s="46"/>
      <c r="D25" s="129"/>
      <c r="E25" s="133"/>
      <c r="F25" s="133"/>
      <c r="G25" s="131"/>
      <c r="H25" s="132"/>
      <c r="J25" s="45"/>
    </row>
    <row r="26" spans="1:13" ht="15.75" thickBot="1" x14ac:dyDescent="0.3">
      <c r="B26" s="104"/>
      <c r="C26" s="50"/>
      <c r="D26" s="51"/>
      <c r="E26" s="134"/>
      <c r="F26" s="134"/>
      <c r="G26" s="134"/>
      <c r="H26" s="135"/>
    </row>
    <row r="27" spans="1:13" ht="15.75" thickBot="1" x14ac:dyDescent="0.3">
      <c r="B27" s="105"/>
      <c r="C27" s="56" t="s">
        <v>14</v>
      </c>
      <c r="D27" s="57"/>
      <c r="E27" s="136"/>
      <c r="F27" s="136"/>
      <c r="G27" s="60" t="s">
        <v>15</v>
      </c>
      <c r="H27" s="12">
        <f>SUM(H22:H26)</f>
        <v>0</v>
      </c>
    </row>
    <row r="28" spans="1:13" ht="15.75" thickBot="1" x14ac:dyDescent="0.3">
      <c r="B28" s="105"/>
      <c r="C28" s="50"/>
      <c r="D28" s="61"/>
      <c r="E28" s="137"/>
      <c r="F28" s="137"/>
      <c r="G28" s="137"/>
      <c r="H28" s="138"/>
    </row>
    <row r="29" spans="1:13" ht="15.75" thickBot="1" x14ac:dyDescent="0.3">
      <c r="B29" s="106"/>
      <c r="C29" s="25" t="s">
        <v>16</v>
      </c>
      <c r="D29" s="61"/>
      <c r="E29" s="137"/>
      <c r="F29" s="137"/>
      <c r="G29" s="137"/>
      <c r="H29" s="138"/>
    </row>
    <row r="30" spans="1:13" s="180" customFormat="1" x14ac:dyDescent="0.25">
      <c r="A30" s="230"/>
      <c r="B30" s="107"/>
      <c r="C30" s="67"/>
      <c r="D30" s="68"/>
      <c r="E30" s="139"/>
      <c r="F30" s="139"/>
      <c r="G30" s="139"/>
      <c r="H30" s="140"/>
    </row>
    <row r="31" spans="1:13" s="180" customFormat="1" x14ac:dyDescent="0.25">
      <c r="A31" s="230"/>
      <c r="B31" s="85"/>
      <c r="C31" s="74"/>
      <c r="D31" s="108"/>
      <c r="E31" s="141"/>
      <c r="F31" s="141"/>
      <c r="G31" s="124"/>
      <c r="H31" s="125"/>
    </row>
    <row r="32" spans="1:13" s="180" customFormat="1" x14ac:dyDescent="0.25">
      <c r="A32" s="230"/>
      <c r="B32" s="85"/>
      <c r="C32" s="74"/>
      <c r="D32" s="75"/>
      <c r="E32" s="142"/>
      <c r="F32" s="142"/>
      <c r="G32" s="124"/>
      <c r="H32" s="125"/>
    </row>
    <row r="33" spans="1:10" s="180" customFormat="1" x14ac:dyDescent="0.25">
      <c r="A33" s="230"/>
      <c r="B33" s="85"/>
      <c r="C33" s="74"/>
      <c r="D33" s="75"/>
      <c r="E33" s="142"/>
      <c r="F33" s="142"/>
      <c r="G33" s="142"/>
      <c r="H33" s="125"/>
    </row>
    <row r="34" spans="1:10" s="180" customFormat="1" x14ac:dyDescent="0.25">
      <c r="A34" s="230"/>
      <c r="B34" s="85"/>
      <c r="C34" s="74"/>
      <c r="D34" s="75"/>
      <c r="E34" s="142"/>
      <c r="F34" s="142"/>
      <c r="G34" s="124"/>
      <c r="H34" s="125"/>
    </row>
    <row r="35" spans="1:10" s="180" customFormat="1" x14ac:dyDescent="0.25">
      <c r="A35" s="230"/>
      <c r="B35" s="85"/>
      <c r="C35" s="74"/>
      <c r="D35" s="75"/>
      <c r="E35" s="142"/>
      <c r="F35" s="142"/>
      <c r="G35" s="124"/>
      <c r="H35" s="125"/>
    </row>
    <row r="36" spans="1:10" x14ac:dyDescent="0.25">
      <c r="B36" s="83"/>
      <c r="C36" s="46"/>
      <c r="D36" s="51"/>
      <c r="E36" s="134"/>
      <c r="F36" s="134"/>
      <c r="G36" s="133"/>
      <c r="H36" s="135"/>
    </row>
    <row r="37" spans="1:10" ht="15.75" thickBot="1" x14ac:dyDescent="0.3">
      <c r="B37" s="104"/>
      <c r="C37" s="50"/>
      <c r="D37" s="79"/>
      <c r="E37" s="143"/>
      <c r="F37" s="143"/>
      <c r="G37" s="131"/>
      <c r="H37" s="144"/>
      <c r="J37" s="45"/>
    </row>
    <row r="38" spans="1:10" ht="15.75" thickBot="1" x14ac:dyDescent="0.3">
      <c r="B38" s="105"/>
      <c r="C38" s="56" t="s">
        <v>17</v>
      </c>
      <c r="D38" s="57"/>
      <c r="E38" s="136"/>
      <c r="F38" s="136"/>
      <c r="G38" s="60" t="s">
        <v>15</v>
      </c>
      <c r="H38" s="12">
        <f>SUM(H30:H37)</f>
        <v>0</v>
      </c>
    </row>
    <row r="39" spans="1:10" ht="15.75" thickBot="1" x14ac:dyDescent="0.3">
      <c r="B39" s="105"/>
      <c r="C39" s="50"/>
      <c r="D39" s="61"/>
      <c r="E39" s="137"/>
      <c r="F39" s="137"/>
      <c r="G39" s="137"/>
      <c r="H39" s="138"/>
    </row>
    <row r="40" spans="1:10" ht="15.75" thickBot="1" x14ac:dyDescent="0.3">
      <c r="B40" s="106"/>
      <c r="C40" s="25" t="s">
        <v>18</v>
      </c>
      <c r="D40" s="109"/>
      <c r="E40" s="145"/>
      <c r="F40" s="145"/>
      <c r="G40" s="145"/>
      <c r="H40" s="146"/>
    </row>
    <row r="41" spans="1:10" ht="165.75" x14ac:dyDescent="0.25">
      <c r="B41" s="224" t="str">
        <f>'ANAS 2015'!B18</f>
        <v xml:space="preserve">SIC.04.03.005 </v>
      </c>
      <c r="C41" s="25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244" t="str">
        <f>'ANAS 2015'!D18</f>
        <v xml:space="preserve">cad </v>
      </c>
      <c r="E41" s="258">
        <v>137</v>
      </c>
      <c r="F41" s="258">
        <f>'ANAS 2015'!E18</f>
        <v>0.4</v>
      </c>
      <c r="G41" s="259">
        <f t="shared" ref="G41:G44" si="0">E41/$G$15</f>
        <v>137</v>
      </c>
      <c r="H41" s="260">
        <f t="shared" ref="H41:H44" si="1">G41*F41</f>
        <v>54.800000000000004</v>
      </c>
      <c r="J41" s="45"/>
    </row>
    <row r="42" spans="1:10" ht="153" x14ac:dyDescent="0.25">
      <c r="B42" s="225" t="str">
        <f>'ANAS 2015'!B20</f>
        <v xml:space="preserve">SIC.04.04.001 </v>
      </c>
      <c r="C42" s="25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239" t="str">
        <f>'ANAS 2015'!D20</f>
        <v xml:space="preserve">cad </v>
      </c>
      <c r="E42" s="240">
        <v>38</v>
      </c>
      <c r="F42" s="245">
        <f>'ANAS 2015'!E20</f>
        <v>0.85</v>
      </c>
      <c r="G42" s="242">
        <f>E42/$G$15</f>
        <v>38</v>
      </c>
      <c r="H42" s="243">
        <f>G42*F42</f>
        <v>32.299999999999997</v>
      </c>
      <c r="J42" s="45"/>
    </row>
    <row r="43" spans="1:10" ht="153" x14ac:dyDescent="0.25">
      <c r="B43" s="225" t="str">
        <f>'ANAS 2015'!B19</f>
        <v xml:space="preserve">SIC.04.03.015 </v>
      </c>
      <c r="C43" s="25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239" t="str">
        <f>'ANAS 2015'!D19</f>
        <v xml:space="preserve">cad </v>
      </c>
      <c r="E43" s="240">
        <v>51</v>
      </c>
      <c r="F43" s="240">
        <f>'ANAS 2015'!E19</f>
        <v>0.25</v>
      </c>
      <c r="G43" s="242">
        <f>E43/$G$15</f>
        <v>51</v>
      </c>
      <c r="H43" s="243">
        <f>G43*F43</f>
        <v>12.75</v>
      </c>
      <c r="J43" s="45"/>
    </row>
    <row r="44" spans="1:10" ht="26.25" thickBot="1" x14ac:dyDescent="0.3">
      <c r="B44" s="224" t="str">
        <f>'ANALISI DI MERCATO'!B5</f>
        <v>BSIC-AM003</v>
      </c>
      <c r="C44" s="257" t="str">
        <f>'ANALISI DI MERCATO'!C5</f>
        <v>Pannello 90x90 fondo nero - 8 fari a led diam. 200 certificato, compreso di Cavalletto verticale e batterie (durata 8 ore). Compenso giornaliero.</v>
      </c>
      <c r="D44" s="239" t="str">
        <f>'ANALISI DI MERCATO'!D5</f>
        <v>giorno</v>
      </c>
      <c r="E44" s="240">
        <v>3</v>
      </c>
      <c r="F44" s="240">
        <f>'ANALISI DI MERCATO'!H5</f>
        <v>37.774421333333336</v>
      </c>
      <c r="G44" s="255">
        <f t="shared" si="0"/>
        <v>3</v>
      </c>
      <c r="H44" s="256">
        <f t="shared" si="1"/>
        <v>113.32326400000001</v>
      </c>
      <c r="J44" s="45"/>
    </row>
    <row r="45" spans="1:10" ht="15.75" thickBot="1" x14ac:dyDescent="0.3">
      <c r="B45" s="105"/>
      <c r="C45" s="56" t="s">
        <v>22</v>
      </c>
      <c r="D45" s="57"/>
      <c r="E45" s="136"/>
      <c r="F45" s="136"/>
      <c r="G45" s="60" t="s">
        <v>15</v>
      </c>
      <c r="H45" s="12">
        <f>SUM(H41:H44)</f>
        <v>213.17326400000002</v>
      </c>
    </row>
    <row r="46" spans="1:10" ht="15.75" thickBot="1" x14ac:dyDescent="0.3">
      <c r="C46" s="87"/>
      <c r="D46" s="88"/>
      <c r="E46" s="147"/>
      <c r="F46" s="147"/>
      <c r="G46" s="148"/>
      <c r="H46" s="148"/>
    </row>
    <row r="47" spans="1:10" ht="15.75" thickBot="1" x14ac:dyDescent="0.3">
      <c r="C47" s="91"/>
      <c r="D47" s="91"/>
      <c r="E47" s="91"/>
      <c r="F47" s="91" t="s">
        <v>23</v>
      </c>
      <c r="G47" s="92" t="s">
        <v>31</v>
      </c>
      <c r="H47" s="12">
        <f>H45+H38+H27</f>
        <v>213.17326400000002</v>
      </c>
    </row>
  </sheetData>
  <mergeCells count="2">
    <mergeCell ref="B2:B3"/>
    <mergeCell ref="C2:F13"/>
  </mergeCells>
  <pageMargins left="0.7" right="0.7" top="0.75" bottom="0.75" header="0.3" footer="0.3"/>
  <pageSetup paperSize="9" scale="5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56"/>
  <sheetViews>
    <sheetView view="pageBreakPreview" zoomScale="85" zoomScaleNormal="70" zoomScaleSheetLayoutView="85" workbookViewId="0">
      <selection activeCell="J11" sqref="J11"/>
    </sheetView>
  </sheetViews>
  <sheetFormatPr defaultRowHeight="15" x14ac:dyDescent="0.25"/>
  <cols>
    <col min="1" max="1" width="3.7109375" style="231" customWidth="1"/>
    <col min="2" max="2" width="15.7109375" style="101" customWidth="1"/>
    <col min="3" max="3" width="80.7109375" style="181" customWidth="1"/>
    <col min="4" max="4" width="8.7109375" style="6" customWidth="1"/>
    <col min="5" max="5" width="8.7109375" style="5" customWidth="1"/>
    <col min="6" max="8" width="10.7109375" style="5" customWidth="1"/>
    <col min="9" max="9" width="3.7109375" style="181" customWidth="1"/>
    <col min="10" max="257" width="9.140625" style="181"/>
    <col min="258" max="258" width="13.7109375" style="181" customWidth="1"/>
    <col min="259" max="259" width="42.7109375" style="181" customWidth="1"/>
    <col min="260" max="261" width="8.7109375" style="181" customWidth="1"/>
    <col min="262" max="264" width="10.7109375" style="181" customWidth="1"/>
    <col min="265" max="265" width="3.7109375" style="181" customWidth="1"/>
    <col min="266" max="513" width="9.140625" style="181"/>
    <col min="514" max="514" width="13.7109375" style="181" customWidth="1"/>
    <col min="515" max="515" width="42.7109375" style="181" customWidth="1"/>
    <col min="516" max="517" width="8.7109375" style="181" customWidth="1"/>
    <col min="518" max="520" width="10.7109375" style="181" customWidth="1"/>
    <col min="521" max="521" width="3.7109375" style="181" customWidth="1"/>
    <col min="522" max="769" width="9.140625" style="181"/>
    <col min="770" max="770" width="13.7109375" style="181" customWidth="1"/>
    <col min="771" max="771" width="42.7109375" style="181" customWidth="1"/>
    <col min="772" max="773" width="8.7109375" style="181" customWidth="1"/>
    <col min="774" max="776" width="10.7109375" style="181" customWidth="1"/>
    <col min="777" max="777" width="3.7109375" style="181" customWidth="1"/>
    <col min="778" max="1025" width="9.140625" style="181"/>
    <col min="1026" max="1026" width="13.7109375" style="181" customWidth="1"/>
    <col min="1027" max="1027" width="42.7109375" style="181" customWidth="1"/>
    <col min="1028" max="1029" width="8.7109375" style="181" customWidth="1"/>
    <col min="1030" max="1032" width="10.7109375" style="181" customWidth="1"/>
    <col min="1033" max="1033" width="3.7109375" style="181" customWidth="1"/>
    <col min="1034" max="1281" width="9.140625" style="181"/>
    <col min="1282" max="1282" width="13.7109375" style="181" customWidth="1"/>
    <col min="1283" max="1283" width="42.7109375" style="181" customWidth="1"/>
    <col min="1284" max="1285" width="8.7109375" style="181" customWidth="1"/>
    <col min="1286" max="1288" width="10.7109375" style="181" customWidth="1"/>
    <col min="1289" max="1289" width="3.7109375" style="181" customWidth="1"/>
    <col min="1290" max="1537" width="9.140625" style="181"/>
    <col min="1538" max="1538" width="13.7109375" style="181" customWidth="1"/>
    <col min="1539" max="1539" width="42.7109375" style="181" customWidth="1"/>
    <col min="1540" max="1541" width="8.7109375" style="181" customWidth="1"/>
    <col min="1542" max="1544" width="10.7109375" style="181" customWidth="1"/>
    <col min="1545" max="1545" width="3.7109375" style="181" customWidth="1"/>
    <col min="1546" max="1793" width="9.140625" style="181"/>
    <col min="1794" max="1794" width="13.7109375" style="181" customWidth="1"/>
    <col min="1795" max="1795" width="42.7109375" style="181" customWidth="1"/>
    <col min="1796" max="1797" width="8.7109375" style="181" customWidth="1"/>
    <col min="1798" max="1800" width="10.7109375" style="181" customWidth="1"/>
    <col min="1801" max="1801" width="3.7109375" style="181" customWidth="1"/>
    <col min="1802" max="2049" width="9.140625" style="181"/>
    <col min="2050" max="2050" width="13.7109375" style="181" customWidth="1"/>
    <col min="2051" max="2051" width="42.7109375" style="181" customWidth="1"/>
    <col min="2052" max="2053" width="8.7109375" style="181" customWidth="1"/>
    <col min="2054" max="2056" width="10.7109375" style="181" customWidth="1"/>
    <col min="2057" max="2057" width="3.7109375" style="181" customWidth="1"/>
    <col min="2058" max="2305" width="9.140625" style="181"/>
    <col min="2306" max="2306" width="13.7109375" style="181" customWidth="1"/>
    <col min="2307" max="2307" width="42.7109375" style="181" customWidth="1"/>
    <col min="2308" max="2309" width="8.7109375" style="181" customWidth="1"/>
    <col min="2310" max="2312" width="10.7109375" style="181" customWidth="1"/>
    <col min="2313" max="2313" width="3.7109375" style="181" customWidth="1"/>
    <col min="2314" max="2561" width="9.140625" style="181"/>
    <col min="2562" max="2562" width="13.7109375" style="181" customWidth="1"/>
    <col min="2563" max="2563" width="42.7109375" style="181" customWidth="1"/>
    <col min="2564" max="2565" width="8.7109375" style="181" customWidth="1"/>
    <col min="2566" max="2568" width="10.7109375" style="181" customWidth="1"/>
    <col min="2569" max="2569" width="3.7109375" style="181" customWidth="1"/>
    <col min="2570" max="2817" width="9.140625" style="181"/>
    <col min="2818" max="2818" width="13.7109375" style="181" customWidth="1"/>
    <col min="2819" max="2819" width="42.7109375" style="181" customWidth="1"/>
    <col min="2820" max="2821" width="8.7109375" style="181" customWidth="1"/>
    <col min="2822" max="2824" width="10.7109375" style="181" customWidth="1"/>
    <col min="2825" max="2825" width="3.7109375" style="181" customWidth="1"/>
    <col min="2826" max="3073" width="9.140625" style="181"/>
    <col min="3074" max="3074" width="13.7109375" style="181" customWidth="1"/>
    <col min="3075" max="3075" width="42.7109375" style="181" customWidth="1"/>
    <col min="3076" max="3077" width="8.7109375" style="181" customWidth="1"/>
    <col min="3078" max="3080" width="10.7109375" style="181" customWidth="1"/>
    <col min="3081" max="3081" width="3.7109375" style="181" customWidth="1"/>
    <col min="3082" max="3329" width="9.140625" style="181"/>
    <col min="3330" max="3330" width="13.7109375" style="181" customWidth="1"/>
    <col min="3331" max="3331" width="42.7109375" style="181" customWidth="1"/>
    <col min="3332" max="3333" width="8.7109375" style="181" customWidth="1"/>
    <col min="3334" max="3336" width="10.7109375" style="181" customWidth="1"/>
    <col min="3337" max="3337" width="3.7109375" style="181" customWidth="1"/>
    <col min="3338" max="3585" width="9.140625" style="181"/>
    <col min="3586" max="3586" width="13.7109375" style="181" customWidth="1"/>
    <col min="3587" max="3587" width="42.7109375" style="181" customWidth="1"/>
    <col min="3588" max="3589" width="8.7109375" style="181" customWidth="1"/>
    <col min="3590" max="3592" width="10.7109375" style="181" customWidth="1"/>
    <col min="3593" max="3593" width="3.7109375" style="181" customWidth="1"/>
    <col min="3594" max="3841" width="9.140625" style="181"/>
    <col min="3842" max="3842" width="13.7109375" style="181" customWidth="1"/>
    <col min="3843" max="3843" width="42.7109375" style="181" customWidth="1"/>
    <col min="3844" max="3845" width="8.7109375" style="181" customWidth="1"/>
    <col min="3846" max="3848" width="10.7109375" style="181" customWidth="1"/>
    <col min="3849" max="3849" width="3.7109375" style="181" customWidth="1"/>
    <col min="3850" max="4097" width="9.140625" style="181"/>
    <col min="4098" max="4098" width="13.7109375" style="181" customWidth="1"/>
    <col min="4099" max="4099" width="42.7109375" style="181" customWidth="1"/>
    <col min="4100" max="4101" width="8.7109375" style="181" customWidth="1"/>
    <col min="4102" max="4104" width="10.7109375" style="181" customWidth="1"/>
    <col min="4105" max="4105" width="3.7109375" style="181" customWidth="1"/>
    <col min="4106" max="4353" width="9.140625" style="181"/>
    <col min="4354" max="4354" width="13.7109375" style="181" customWidth="1"/>
    <col min="4355" max="4355" width="42.7109375" style="181" customWidth="1"/>
    <col min="4356" max="4357" width="8.7109375" style="181" customWidth="1"/>
    <col min="4358" max="4360" width="10.7109375" style="181" customWidth="1"/>
    <col min="4361" max="4361" width="3.7109375" style="181" customWidth="1"/>
    <col min="4362" max="4609" width="9.140625" style="181"/>
    <col min="4610" max="4610" width="13.7109375" style="181" customWidth="1"/>
    <col min="4611" max="4611" width="42.7109375" style="181" customWidth="1"/>
    <col min="4612" max="4613" width="8.7109375" style="181" customWidth="1"/>
    <col min="4614" max="4616" width="10.7109375" style="181" customWidth="1"/>
    <col min="4617" max="4617" width="3.7109375" style="181" customWidth="1"/>
    <col min="4618" max="4865" width="9.140625" style="181"/>
    <col min="4866" max="4866" width="13.7109375" style="181" customWidth="1"/>
    <col min="4867" max="4867" width="42.7109375" style="181" customWidth="1"/>
    <col min="4868" max="4869" width="8.7109375" style="181" customWidth="1"/>
    <col min="4870" max="4872" width="10.7109375" style="181" customWidth="1"/>
    <col min="4873" max="4873" width="3.7109375" style="181" customWidth="1"/>
    <col min="4874" max="5121" width="9.140625" style="181"/>
    <col min="5122" max="5122" width="13.7109375" style="181" customWidth="1"/>
    <col min="5123" max="5123" width="42.7109375" style="181" customWidth="1"/>
    <col min="5124" max="5125" width="8.7109375" style="181" customWidth="1"/>
    <col min="5126" max="5128" width="10.7109375" style="181" customWidth="1"/>
    <col min="5129" max="5129" width="3.7109375" style="181" customWidth="1"/>
    <col min="5130" max="5377" width="9.140625" style="181"/>
    <col min="5378" max="5378" width="13.7109375" style="181" customWidth="1"/>
    <col min="5379" max="5379" width="42.7109375" style="181" customWidth="1"/>
    <col min="5380" max="5381" width="8.7109375" style="181" customWidth="1"/>
    <col min="5382" max="5384" width="10.7109375" style="181" customWidth="1"/>
    <col min="5385" max="5385" width="3.7109375" style="181" customWidth="1"/>
    <col min="5386" max="5633" width="9.140625" style="181"/>
    <col min="5634" max="5634" width="13.7109375" style="181" customWidth="1"/>
    <col min="5635" max="5635" width="42.7109375" style="181" customWidth="1"/>
    <col min="5636" max="5637" width="8.7109375" style="181" customWidth="1"/>
    <col min="5638" max="5640" width="10.7109375" style="181" customWidth="1"/>
    <col min="5641" max="5641" width="3.7109375" style="181" customWidth="1"/>
    <col min="5642" max="5889" width="9.140625" style="181"/>
    <col min="5890" max="5890" width="13.7109375" style="181" customWidth="1"/>
    <col min="5891" max="5891" width="42.7109375" style="181" customWidth="1"/>
    <col min="5892" max="5893" width="8.7109375" style="181" customWidth="1"/>
    <col min="5894" max="5896" width="10.7109375" style="181" customWidth="1"/>
    <col min="5897" max="5897" width="3.7109375" style="181" customWidth="1"/>
    <col min="5898" max="6145" width="9.140625" style="181"/>
    <col min="6146" max="6146" width="13.7109375" style="181" customWidth="1"/>
    <col min="6147" max="6147" width="42.7109375" style="181" customWidth="1"/>
    <col min="6148" max="6149" width="8.7109375" style="181" customWidth="1"/>
    <col min="6150" max="6152" width="10.7109375" style="181" customWidth="1"/>
    <col min="6153" max="6153" width="3.7109375" style="181" customWidth="1"/>
    <col min="6154" max="6401" width="9.140625" style="181"/>
    <col min="6402" max="6402" width="13.7109375" style="181" customWidth="1"/>
    <col min="6403" max="6403" width="42.7109375" style="181" customWidth="1"/>
    <col min="6404" max="6405" width="8.7109375" style="181" customWidth="1"/>
    <col min="6406" max="6408" width="10.7109375" style="181" customWidth="1"/>
    <col min="6409" max="6409" width="3.7109375" style="181" customWidth="1"/>
    <col min="6410" max="6657" width="9.140625" style="181"/>
    <col min="6658" max="6658" width="13.7109375" style="181" customWidth="1"/>
    <col min="6659" max="6659" width="42.7109375" style="181" customWidth="1"/>
    <col min="6660" max="6661" width="8.7109375" style="181" customWidth="1"/>
    <col min="6662" max="6664" width="10.7109375" style="181" customWidth="1"/>
    <col min="6665" max="6665" width="3.7109375" style="181" customWidth="1"/>
    <col min="6666" max="6913" width="9.140625" style="181"/>
    <col min="6914" max="6914" width="13.7109375" style="181" customWidth="1"/>
    <col min="6915" max="6915" width="42.7109375" style="181" customWidth="1"/>
    <col min="6916" max="6917" width="8.7109375" style="181" customWidth="1"/>
    <col min="6918" max="6920" width="10.7109375" style="181" customWidth="1"/>
    <col min="6921" max="6921" width="3.7109375" style="181" customWidth="1"/>
    <col min="6922" max="7169" width="9.140625" style="181"/>
    <col min="7170" max="7170" width="13.7109375" style="181" customWidth="1"/>
    <col min="7171" max="7171" width="42.7109375" style="181" customWidth="1"/>
    <col min="7172" max="7173" width="8.7109375" style="181" customWidth="1"/>
    <col min="7174" max="7176" width="10.7109375" style="181" customWidth="1"/>
    <col min="7177" max="7177" width="3.7109375" style="181" customWidth="1"/>
    <col min="7178" max="7425" width="9.140625" style="181"/>
    <col min="7426" max="7426" width="13.7109375" style="181" customWidth="1"/>
    <col min="7427" max="7427" width="42.7109375" style="181" customWidth="1"/>
    <col min="7428" max="7429" width="8.7109375" style="181" customWidth="1"/>
    <col min="7430" max="7432" width="10.7109375" style="181" customWidth="1"/>
    <col min="7433" max="7433" width="3.7109375" style="181" customWidth="1"/>
    <col min="7434" max="7681" width="9.140625" style="181"/>
    <col min="7682" max="7682" width="13.7109375" style="181" customWidth="1"/>
    <col min="7683" max="7683" width="42.7109375" style="181" customWidth="1"/>
    <col min="7684" max="7685" width="8.7109375" style="181" customWidth="1"/>
    <col min="7686" max="7688" width="10.7109375" style="181" customWidth="1"/>
    <col min="7689" max="7689" width="3.7109375" style="181" customWidth="1"/>
    <col min="7690" max="7937" width="9.140625" style="181"/>
    <col min="7938" max="7938" width="13.7109375" style="181" customWidth="1"/>
    <col min="7939" max="7939" width="42.7109375" style="181" customWidth="1"/>
    <col min="7940" max="7941" width="8.7109375" style="181" customWidth="1"/>
    <col min="7942" max="7944" width="10.7109375" style="181" customWidth="1"/>
    <col min="7945" max="7945" width="3.7109375" style="181" customWidth="1"/>
    <col min="7946" max="8193" width="9.140625" style="181"/>
    <col min="8194" max="8194" width="13.7109375" style="181" customWidth="1"/>
    <col min="8195" max="8195" width="42.7109375" style="181" customWidth="1"/>
    <col min="8196" max="8197" width="8.7109375" style="181" customWidth="1"/>
    <col min="8198" max="8200" width="10.7109375" style="181" customWidth="1"/>
    <col min="8201" max="8201" width="3.7109375" style="181" customWidth="1"/>
    <col min="8202" max="8449" width="9.140625" style="181"/>
    <col min="8450" max="8450" width="13.7109375" style="181" customWidth="1"/>
    <col min="8451" max="8451" width="42.7109375" style="181" customWidth="1"/>
    <col min="8452" max="8453" width="8.7109375" style="181" customWidth="1"/>
    <col min="8454" max="8456" width="10.7109375" style="181" customWidth="1"/>
    <col min="8457" max="8457" width="3.7109375" style="181" customWidth="1"/>
    <col min="8458" max="8705" width="9.140625" style="181"/>
    <col min="8706" max="8706" width="13.7109375" style="181" customWidth="1"/>
    <col min="8707" max="8707" width="42.7109375" style="181" customWidth="1"/>
    <col min="8708" max="8709" width="8.7109375" style="181" customWidth="1"/>
    <col min="8710" max="8712" width="10.7109375" style="181" customWidth="1"/>
    <col min="8713" max="8713" width="3.7109375" style="181" customWidth="1"/>
    <col min="8714" max="8961" width="9.140625" style="181"/>
    <col min="8962" max="8962" width="13.7109375" style="181" customWidth="1"/>
    <col min="8963" max="8963" width="42.7109375" style="181" customWidth="1"/>
    <col min="8964" max="8965" width="8.7109375" style="181" customWidth="1"/>
    <col min="8966" max="8968" width="10.7109375" style="181" customWidth="1"/>
    <col min="8969" max="8969" width="3.7109375" style="181" customWidth="1"/>
    <col min="8970" max="9217" width="9.140625" style="181"/>
    <col min="9218" max="9218" width="13.7109375" style="181" customWidth="1"/>
    <col min="9219" max="9219" width="42.7109375" style="181" customWidth="1"/>
    <col min="9220" max="9221" width="8.7109375" style="181" customWidth="1"/>
    <col min="9222" max="9224" width="10.7109375" style="181" customWidth="1"/>
    <col min="9225" max="9225" width="3.7109375" style="181" customWidth="1"/>
    <col min="9226" max="9473" width="9.140625" style="181"/>
    <col min="9474" max="9474" width="13.7109375" style="181" customWidth="1"/>
    <col min="9475" max="9475" width="42.7109375" style="181" customWidth="1"/>
    <col min="9476" max="9477" width="8.7109375" style="181" customWidth="1"/>
    <col min="9478" max="9480" width="10.7109375" style="181" customWidth="1"/>
    <col min="9481" max="9481" width="3.7109375" style="181" customWidth="1"/>
    <col min="9482" max="9729" width="9.140625" style="181"/>
    <col min="9730" max="9730" width="13.7109375" style="181" customWidth="1"/>
    <col min="9731" max="9731" width="42.7109375" style="181" customWidth="1"/>
    <col min="9732" max="9733" width="8.7109375" style="181" customWidth="1"/>
    <col min="9734" max="9736" width="10.7109375" style="181" customWidth="1"/>
    <col min="9737" max="9737" width="3.7109375" style="181" customWidth="1"/>
    <col min="9738" max="9985" width="9.140625" style="181"/>
    <col min="9986" max="9986" width="13.7109375" style="181" customWidth="1"/>
    <col min="9987" max="9987" width="42.7109375" style="181" customWidth="1"/>
    <col min="9988" max="9989" width="8.7109375" style="181" customWidth="1"/>
    <col min="9990" max="9992" width="10.7109375" style="181" customWidth="1"/>
    <col min="9993" max="9993" width="3.7109375" style="181" customWidth="1"/>
    <col min="9994" max="10241" width="9.140625" style="181"/>
    <col min="10242" max="10242" width="13.7109375" style="181" customWidth="1"/>
    <col min="10243" max="10243" width="42.7109375" style="181" customWidth="1"/>
    <col min="10244" max="10245" width="8.7109375" style="181" customWidth="1"/>
    <col min="10246" max="10248" width="10.7109375" style="181" customWidth="1"/>
    <col min="10249" max="10249" width="3.7109375" style="181" customWidth="1"/>
    <col min="10250" max="10497" width="9.140625" style="181"/>
    <col min="10498" max="10498" width="13.7109375" style="181" customWidth="1"/>
    <col min="10499" max="10499" width="42.7109375" style="181" customWidth="1"/>
    <col min="10500" max="10501" width="8.7109375" style="181" customWidth="1"/>
    <col min="10502" max="10504" width="10.7109375" style="181" customWidth="1"/>
    <col min="10505" max="10505" width="3.7109375" style="181" customWidth="1"/>
    <col min="10506" max="10753" width="9.140625" style="181"/>
    <col min="10754" max="10754" width="13.7109375" style="181" customWidth="1"/>
    <col min="10755" max="10755" width="42.7109375" style="181" customWidth="1"/>
    <col min="10756" max="10757" width="8.7109375" style="181" customWidth="1"/>
    <col min="10758" max="10760" width="10.7109375" style="181" customWidth="1"/>
    <col min="10761" max="10761" width="3.7109375" style="181" customWidth="1"/>
    <col min="10762" max="11009" width="9.140625" style="181"/>
    <col min="11010" max="11010" width="13.7109375" style="181" customWidth="1"/>
    <col min="11011" max="11011" width="42.7109375" style="181" customWidth="1"/>
    <col min="11012" max="11013" width="8.7109375" style="181" customWidth="1"/>
    <col min="11014" max="11016" width="10.7109375" style="181" customWidth="1"/>
    <col min="11017" max="11017" width="3.7109375" style="181" customWidth="1"/>
    <col min="11018" max="11265" width="9.140625" style="181"/>
    <col min="11266" max="11266" width="13.7109375" style="181" customWidth="1"/>
    <col min="11267" max="11267" width="42.7109375" style="181" customWidth="1"/>
    <col min="11268" max="11269" width="8.7109375" style="181" customWidth="1"/>
    <col min="11270" max="11272" width="10.7109375" style="181" customWidth="1"/>
    <col min="11273" max="11273" width="3.7109375" style="181" customWidth="1"/>
    <col min="11274" max="11521" width="9.140625" style="181"/>
    <col min="11522" max="11522" width="13.7109375" style="181" customWidth="1"/>
    <col min="11523" max="11523" width="42.7109375" style="181" customWidth="1"/>
    <col min="11524" max="11525" width="8.7109375" style="181" customWidth="1"/>
    <col min="11526" max="11528" width="10.7109375" style="181" customWidth="1"/>
    <col min="11529" max="11529" width="3.7109375" style="181" customWidth="1"/>
    <col min="11530" max="11777" width="9.140625" style="181"/>
    <col min="11778" max="11778" width="13.7109375" style="181" customWidth="1"/>
    <col min="11779" max="11779" width="42.7109375" style="181" customWidth="1"/>
    <col min="11780" max="11781" width="8.7109375" style="181" customWidth="1"/>
    <col min="11782" max="11784" width="10.7109375" style="181" customWidth="1"/>
    <col min="11785" max="11785" width="3.7109375" style="181" customWidth="1"/>
    <col min="11786" max="12033" width="9.140625" style="181"/>
    <col min="12034" max="12034" width="13.7109375" style="181" customWidth="1"/>
    <col min="12035" max="12035" width="42.7109375" style="181" customWidth="1"/>
    <col min="12036" max="12037" width="8.7109375" style="181" customWidth="1"/>
    <col min="12038" max="12040" width="10.7109375" style="181" customWidth="1"/>
    <col min="12041" max="12041" width="3.7109375" style="181" customWidth="1"/>
    <col min="12042" max="12289" width="9.140625" style="181"/>
    <col min="12290" max="12290" width="13.7109375" style="181" customWidth="1"/>
    <col min="12291" max="12291" width="42.7109375" style="181" customWidth="1"/>
    <col min="12292" max="12293" width="8.7109375" style="181" customWidth="1"/>
    <col min="12294" max="12296" width="10.7109375" style="181" customWidth="1"/>
    <col min="12297" max="12297" width="3.7109375" style="181" customWidth="1"/>
    <col min="12298" max="12545" width="9.140625" style="181"/>
    <col min="12546" max="12546" width="13.7109375" style="181" customWidth="1"/>
    <col min="12547" max="12547" width="42.7109375" style="181" customWidth="1"/>
    <col min="12548" max="12549" width="8.7109375" style="181" customWidth="1"/>
    <col min="12550" max="12552" width="10.7109375" style="181" customWidth="1"/>
    <col min="12553" max="12553" width="3.7109375" style="181" customWidth="1"/>
    <col min="12554" max="12801" width="9.140625" style="181"/>
    <col min="12802" max="12802" width="13.7109375" style="181" customWidth="1"/>
    <col min="12803" max="12803" width="42.7109375" style="181" customWidth="1"/>
    <col min="12804" max="12805" width="8.7109375" style="181" customWidth="1"/>
    <col min="12806" max="12808" width="10.7109375" style="181" customWidth="1"/>
    <col min="12809" max="12809" width="3.7109375" style="181" customWidth="1"/>
    <col min="12810" max="13057" width="9.140625" style="181"/>
    <col min="13058" max="13058" width="13.7109375" style="181" customWidth="1"/>
    <col min="13059" max="13059" width="42.7109375" style="181" customWidth="1"/>
    <col min="13060" max="13061" width="8.7109375" style="181" customWidth="1"/>
    <col min="13062" max="13064" width="10.7109375" style="181" customWidth="1"/>
    <col min="13065" max="13065" width="3.7109375" style="181" customWidth="1"/>
    <col min="13066" max="13313" width="9.140625" style="181"/>
    <col min="13314" max="13314" width="13.7109375" style="181" customWidth="1"/>
    <col min="13315" max="13315" width="42.7109375" style="181" customWidth="1"/>
    <col min="13316" max="13317" width="8.7109375" style="181" customWidth="1"/>
    <col min="13318" max="13320" width="10.7109375" style="181" customWidth="1"/>
    <col min="13321" max="13321" width="3.7109375" style="181" customWidth="1"/>
    <col min="13322" max="13569" width="9.140625" style="181"/>
    <col min="13570" max="13570" width="13.7109375" style="181" customWidth="1"/>
    <col min="13571" max="13571" width="42.7109375" style="181" customWidth="1"/>
    <col min="13572" max="13573" width="8.7109375" style="181" customWidth="1"/>
    <col min="13574" max="13576" width="10.7109375" style="181" customWidth="1"/>
    <col min="13577" max="13577" width="3.7109375" style="181" customWidth="1"/>
    <col min="13578" max="13825" width="9.140625" style="181"/>
    <col min="13826" max="13826" width="13.7109375" style="181" customWidth="1"/>
    <col min="13827" max="13827" width="42.7109375" style="181" customWidth="1"/>
    <col min="13828" max="13829" width="8.7109375" style="181" customWidth="1"/>
    <col min="13830" max="13832" width="10.7109375" style="181" customWidth="1"/>
    <col min="13833" max="13833" width="3.7109375" style="181" customWidth="1"/>
    <col min="13834" max="14081" width="9.140625" style="181"/>
    <col min="14082" max="14082" width="13.7109375" style="181" customWidth="1"/>
    <col min="14083" max="14083" width="42.7109375" style="181" customWidth="1"/>
    <col min="14084" max="14085" width="8.7109375" style="181" customWidth="1"/>
    <col min="14086" max="14088" width="10.7109375" style="181" customWidth="1"/>
    <col min="14089" max="14089" width="3.7109375" style="181" customWidth="1"/>
    <col min="14090" max="14337" width="9.140625" style="181"/>
    <col min="14338" max="14338" width="13.7109375" style="181" customWidth="1"/>
    <col min="14339" max="14339" width="42.7109375" style="181" customWidth="1"/>
    <col min="14340" max="14341" width="8.7109375" style="181" customWidth="1"/>
    <col min="14342" max="14344" width="10.7109375" style="181" customWidth="1"/>
    <col min="14345" max="14345" width="3.7109375" style="181" customWidth="1"/>
    <col min="14346" max="14593" width="9.140625" style="181"/>
    <col min="14594" max="14594" width="13.7109375" style="181" customWidth="1"/>
    <col min="14595" max="14595" width="42.7109375" style="181" customWidth="1"/>
    <col min="14596" max="14597" width="8.7109375" style="181" customWidth="1"/>
    <col min="14598" max="14600" width="10.7109375" style="181" customWidth="1"/>
    <col min="14601" max="14601" width="3.7109375" style="181" customWidth="1"/>
    <col min="14602" max="14849" width="9.140625" style="181"/>
    <col min="14850" max="14850" width="13.7109375" style="181" customWidth="1"/>
    <col min="14851" max="14851" width="42.7109375" style="181" customWidth="1"/>
    <col min="14852" max="14853" width="8.7109375" style="181" customWidth="1"/>
    <col min="14854" max="14856" width="10.7109375" style="181" customWidth="1"/>
    <col min="14857" max="14857" width="3.7109375" style="181" customWidth="1"/>
    <col min="14858" max="15105" width="9.140625" style="181"/>
    <col min="15106" max="15106" width="13.7109375" style="181" customWidth="1"/>
    <col min="15107" max="15107" width="42.7109375" style="181" customWidth="1"/>
    <col min="15108" max="15109" width="8.7109375" style="181" customWidth="1"/>
    <col min="15110" max="15112" width="10.7109375" style="181" customWidth="1"/>
    <col min="15113" max="15113" width="3.7109375" style="181" customWidth="1"/>
    <col min="15114" max="15361" width="9.140625" style="181"/>
    <col min="15362" max="15362" width="13.7109375" style="181" customWidth="1"/>
    <col min="15363" max="15363" width="42.7109375" style="181" customWidth="1"/>
    <col min="15364" max="15365" width="8.7109375" style="181" customWidth="1"/>
    <col min="15366" max="15368" width="10.7109375" style="181" customWidth="1"/>
    <col min="15369" max="15369" width="3.7109375" style="181" customWidth="1"/>
    <col min="15370" max="15617" width="9.140625" style="181"/>
    <col min="15618" max="15618" width="13.7109375" style="181" customWidth="1"/>
    <col min="15619" max="15619" width="42.7109375" style="181" customWidth="1"/>
    <col min="15620" max="15621" width="8.7109375" style="181" customWidth="1"/>
    <col min="15622" max="15624" width="10.7109375" style="181" customWidth="1"/>
    <col min="15625" max="15625" width="3.7109375" style="181" customWidth="1"/>
    <col min="15626" max="15873" width="9.140625" style="181"/>
    <col min="15874" max="15874" width="13.7109375" style="181" customWidth="1"/>
    <col min="15875" max="15875" width="42.7109375" style="181" customWidth="1"/>
    <col min="15876" max="15877" width="8.7109375" style="181" customWidth="1"/>
    <col min="15878" max="15880" width="10.7109375" style="181" customWidth="1"/>
    <col min="15881" max="15881" width="3.7109375" style="181" customWidth="1"/>
    <col min="15882" max="16129" width="9.140625" style="181"/>
    <col min="16130" max="16130" width="13.7109375" style="181" customWidth="1"/>
    <col min="16131" max="16131" width="42.7109375" style="181" customWidth="1"/>
    <col min="16132" max="16133" width="8.7109375" style="181" customWidth="1"/>
    <col min="16134" max="16136" width="10.7109375" style="181" customWidth="1"/>
    <col min="16137" max="16137" width="3.7109375" style="181" customWidth="1"/>
    <col min="16138" max="16384" width="9.140625" style="181"/>
  </cols>
  <sheetData>
    <row r="1" spans="2:12" ht="15.75" thickBot="1" x14ac:dyDescent="0.3">
      <c r="C1" s="3"/>
      <c r="D1" s="4"/>
    </row>
    <row r="2" spans="2:12" ht="15" customHeight="1" x14ac:dyDescent="0.25">
      <c r="B2" s="376" t="s">
        <v>329</v>
      </c>
      <c r="C2" s="366" t="s">
        <v>333</v>
      </c>
      <c r="D2" s="378"/>
      <c r="E2" s="378"/>
      <c r="F2" s="379"/>
      <c r="L2" s="101"/>
    </row>
    <row r="3" spans="2:12" ht="15.75" customHeight="1" thickBot="1" x14ac:dyDescent="0.3">
      <c r="B3" s="377"/>
      <c r="C3" s="380"/>
      <c r="D3" s="381"/>
      <c r="E3" s="381"/>
      <c r="F3" s="382"/>
    </row>
    <row r="4" spans="2:12" x14ac:dyDescent="0.25">
      <c r="C4" s="380"/>
      <c r="D4" s="381"/>
      <c r="E4" s="381"/>
      <c r="F4" s="382"/>
    </row>
    <row r="5" spans="2:12" x14ac:dyDescent="0.25">
      <c r="C5" s="380"/>
      <c r="D5" s="381"/>
      <c r="E5" s="381"/>
      <c r="F5" s="382"/>
    </row>
    <row r="6" spans="2:12" x14ac:dyDescent="0.25">
      <c r="C6" s="380"/>
      <c r="D6" s="381"/>
      <c r="E6" s="381"/>
      <c r="F6" s="382"/>
    </row>
    <row r="7" spans="2:12" x14ac:dyDescent="0.25">
      <c r="C7" s="380"/>
      <c r="D7" s="381"/>
      <c r="E7" s="381"/>
      <c r="F7" s="382"/>
    </row>
    <row r="8" spans="2:12" x14ac:dyDescent="0.25">
      <c r="C8" s="380"/>
      <c r="D8" s="381"/>
      <c r="E8" s="381"/>
      <c r="F8" s="382"/>
    </row>
    <row r="9" spans="2:12" x14ac:dyDescent="0.25">
      <c r="C9" s="380"/>
      <c r="D9" s="381"/>
      <c r="E9" s="381"/>
      <c r="F9" s="382"/>
    </row>
    <row r="10" spans="2:12" x14ac:dyDescent="0.25">
      <c r="C10" s="380"/>
      <c r="D10" s="381"/>
      <c r="E10" s="381"/>
      <c r="F10" s="382"/>
    </row>
    <row r="11" spans="2:12" x14ac:dyDescent="0.25">
      <c r="C11" s="380"/>
      <c r="D11" s="381"/>
      <c r="E11" s="381"/>
      <c r="F11" s="382"/>
    </row>
    <row r="12" spans="2:12" x14ac:dyDescent="0.25">
      <c r="C12" s="380"/>
      <c r="D12" s="381"/>
      <c r="E12" s="381"/>
      <c r="F12" s="382"/>
    </row>
    <row r="13" spans="2:12" x14ac:dyDescent="0.25">
      <c r="C13" s="383"/>
      <c r="D13" s="384"/>
      <c r="E13" s="384"/>
      <c r="F13" s="385"/>
    </row>
    <row r="14" spans="2:12" ht="15.75" thickBot="1" x14ac:dyDescent="0.3"/>
    <row r="15" spans="2:12" s="8" customFormat="1" ht="13.5" thickBot="1" x14ac:dyDescent="0.25">
      <c r="B15" s="102"/>
      <c r="C15" s="8" t="s">
        <v>0</v>
      </c>
      <c r="D15" s="9"/>
      <c r="E15" s="10"/>
      <c r="F15" s="11" t="s">
        <v>1</v>
      </c>
      <c r="G15" s="12">
        <v>1</v>
      </c>
      <c r="H15" s="10"/>
    </row>
    <row r="16" spans="2:12" ht="15.75" thickBot="1" x14ac:dyDescent="0.3">
      <c r="C16" s="8"/>
      <c r="F16" s="11"/>
      <c r="G16" s="12"/>
    </row>
    <row r="17" spans="2:13" ht="15.75" thickBot="1" x14ac:dyDescent="0.3">
      <c r="C17" s="8"/>
      <c r="F17" s="11"/>
      <c r="G17" s="12"/>
    </row>
    <row r="18" spans="2:13" ht="15.75" thickBot="1" x14ac:dyDescent="0.3"/>
    <row r="19" spans="2:13" s="18" customFormat="1" ht="12.75" x14ac:dyDescent="0.2">
      <c r="B19" s="13" t="s">
        <v>2</v>
      </c>
      <c r="C19" s="14" t="s">
        <v>3</v>
      </c>
      <c r="D19" s="14" t="s">
        <v>4</v>
      </c>
      <c r="E19" s="15" t="s">
        <v>5</v>
      </c>
      <c r="F19" s="15" t="s">
        <v>6</v>
      </c>
      <c r="G19" s="15" t="s">
        <v>7</v>
      </c>
      <c r="H19" s="15" t="s">
        <v>8</v>
      </c>
    </row>
    <row r="20" spans="2:13" s="18" customFormat="1" ht="13.5" thickBot="1" x14ac:dyDescent="0.25">
      <c r="B20" s="19" t="s">
        <v>9</v>
      </c>
      <c r="C20" s="20"/>
      <c r="D20" s="20"/>
      <c r="E20" s="21"/>
      <c r="F20" s="21"/>
      <c r="G20" s="21"/>
      <c r="H20" s="21"/>
    </row>
    <row r="21" spans="2:13" s="18" customFormat="1" ht="13.5" thickBot="1" x14ac:dyDescent="0.25">
      <c r="B21" s="160"/>
      <c r="C21" s="25" t="s">
        <v>13</v>
      </c>
      <c r="D21" s="26"/>
      <c r="E21" s="27"/>
      <c r="F21" s="27"/>
      <c r="G21" s="27"/>
      <c r="H21" s="29"/>
    </row>
    <row r="22" spans="2:13" s="119" customFormat="1" x14ac:dyDescent="0.25">
      <c r="B22" s="149"/>
      <c r="C22" s="114"/>
      <c r="D22" s="115"/>
      <c r="E22" s="116"/>
      <c r="F22" s="116"/>
      <c r="G22" s="32"/>
      <c r="H22" s="33"/>
    </row>
    <row r="23" spans="2:13" s="119" customFormat="1" ht="51" x14ac:dyDescent="0.25">
      <c r="B23" s="224" t="str">
        <f>'ANAS 2015'!B24</f>
        <v>L.01.001.b</v>
      </c>
      <c r="C23" s="224" t="str">
        <f>'ANAS 2015'!C24</f>
        <v>NOLO DI AUTOCARRO PER LAVORO DIURNO
funzionante compreso conducente, carburante e lubrificante per prestazioni di lavoro diurno
Per ogni ora di lavoro.
DELLA PORTATA FINO DA QL 41 A 60QL</v>
      </c>
      <c r="D23" s="269" t="str">
        <f>'ANAS 2015'!D24</f>
        <v>h</v>
      </c>
      <c r="E23" s="258">
        <v>4</v>
      </c>
      <c r="F23" s="226">
        <f>'ANAS 2015'!E24</f>
        <v>75.648979999999995</v>
      </c>
      <c r="G23" s="267">
        <f>E23/$G$15</f>
        <v>4</v>
      </c>
      <c r="H23" s="268">
        <f>G23*F23</f>
        <v>302.59591999999998</v>
      </c>
      <c r="J23" s="45"/>
      <c r="K23" s="18"/>
      <c r="L23" s="161"/>
      <c r="M23" s="161"/>
    </row>
    <row r="24" spans="2:13" ht="15.75" thickBot="1" x14ac:dyDescent="0.3">
      <c r="B24" s="110"/>
      <c r="C24" s="50"/>
      <c r="D24" s="51"/>
      <c r="E24" s="52"/>
      <c r="F24" s="52"/>
      <c r="G24" s="52"/>
      <c r="H24" s="54"/>
    </row>
    <row r="25" spans="2:13" ht="15.75" thickBot="1" x14ac:dyDescent="0.3">
      <c r="B25" s="162"/>
      <c r="C25" s="56" t="s">
        <v>14</v>
      </c>
      <c r="D25" s="57"/>
      <c r="E25" s="58"/>
      <c r="F25" s="58"/>
      <c r="G25" s="60" t="s">
        <v>15</v>
      </c>
      <c r="H25" s="12">
        <f>SUM(H22:H24)</f>
        <v>302.59591999999998</v>
      </c>
    </row>
    <row r="26" spans="2:13" ht="15.75" thickBot="1" x14ac:dyDescent="0.3">
      <c r="B26" s="162"/>
      <c r="C26" s="50"/>
      <c r="D26" s="61"/>
      <c r="E26" s="62"/>
      <c r="F26" s="62"/>
      <c r="G26" s="62"/>
      <c r="H26" s="64"/>
    </row>
    <row r="27" spans="2:13" x14ac:dyDescent="0.25">
      <c r="B27" s="261"/>
      <c r="C27" s="171" t="s">
        <v>16</v>
      </c>
      <c r="D27" s="61"/>
      <c r="E27" s="62"/>
      <c r="F27" s="62"/>
      <c r="G27" s="62"/>
      <c r="H27" s="64"/>
    </row>
    <row r="28" spans="2:13" s="231" customFormat="1" x14ac:dyDescent="0.25">
      <c r="B28" s="262"/>
      <c r="C28" s="263"/>
      <c r="D28" s="84"/>
      <c r="E28" s="32"/>
      <c r="F28" s="32"/>
      <c r="G28" s="32"/>
      <c r="H28" s="33"/>
    </row>
    <row r="29" spans="2:13" x14ac:dyDescent="0.25">
      <c r="B29" s="264"/>
      <c r="C29" s="228" t="s">
        <v>309</v>
      </c>
      <c r="D29" s="244"/>
      <c r="E29" s="245"/>
      <c r="F29" s="245"/>
      <c r="G29" s="245"/>
      <c r="H29" s="265"/>
    </row>
    <row r="30" spans="2:13" x14ac:dyDescent="0.25">
      <c r="B30" s="224" t="str">
        <f>'ANAS 2015'!B23</f>
        <v>CE.1.05</v>
      </c>
      <c r="C30" s="266" t="str">
        <f>'ANAS 2015'!C23</f>
        <v>Guardiania (turni 8 ore)</v>
      </c>
      <c r="D30" s="244" t="str">
        <f>'ANAS 2015'!D23</f>
        <v>h</v>
      </c>
      <c r="E30" s="245">
        <f>2*2</f>
        <v>4</v>
      </c>
      <c r="F30" s="245">
        <f>'ANAS 2015'!E23</f>
        <v>23.480270000000001</v>
      </c>
      <c r="G30" s="267">
        <f>E30/$G$15</f>
        <v>4</v>
      </c>
      <c r="H30" s="268">
        <f>G30*F30</f>
        <v>93.921080000000003</v>
      </c>
    </row>
    <row r="31" spans="2:13" x14ac:dyDescent="0.25">
      <c r="B31" s="232"/>
      <c r="C31" s="266"/>
      <c r="D31" s="239"/>
      <c r="E31" s="240"/>
      <c r="F31" s="245"/>
      <c r="G31" s="267"/>
      <c r="H31" s="268"/>
    </row>
    <row r="32" spans="2:13" x14ac:dyDescent="0.25">
      <c r="B32" s="232"/>
      <c r="C32" s="229" t="s">
        <v>306</v>
      </c>
      <c r="D32" s="239"/>
      <c r="E32" s="240"/>
      <c r="F32" s="240"/>
      <c r="G32" s="240"/>
      <c r="H32" s="268"/>
    </row>
    <row r="33" spans="2:10" x14ac:dyDescent="0.25">
      <c r="B33" s="224" t="str">
        <f>'ANAS 2015'!B23</f>
        <v>CE.1.05</v>
      </c>
      <c r="C33" s="266" t="str">
        <f>'ANAS 2015'!C23</f>
        <v>Guardiania (turni 8 ore)</v>
      </c>
      <c r="D33" s="239" t="str">
        <f>'ANAS 2015'!D23</f>
        <v>h</v>
      </c>
      <c r="E33" s="240">
        <f>2*2</f>
        <v>4</v>
      </c>
      <c r="F33" s="245">
        <f>'ANAS 2015'!E23</f>
        <v>23.480270000000001</v>
      </c>
      <c r="G33" s="267">
        <f>E33/$G$15</f>
        <v>4</v>
      </c>
      <c r="H33" s="268">
        <f>G33*F33</f>
        <v>93.921080000000003</v>
      </c>
    </row>
    <row r="34" spans="2:10" ht="15.75" thickBot="1" x14ac:dyDescent="0.3">
      <c r="B34" s="100"/>
      <c r="C34" s="164"/>
      <c r="D34" s="78"/>
      <c r="E34" s="47"/>
      <c r="F34" s="86"/>
      <c r="G34" s="43"/>
      <c r="H34" s="44"/>
    </row>
    <row r="35" spans="2:10" ht="15.75" thickBot="1" x14ac:dyDescent="0.3">
      <c r="B35" s="162"/>
      <c r="C35" s="56" t="s">
        <v>17</v>
      </c>
      <c r="D35" s="57"/>
      <c r="E35" s="58"/>
      <c r="F35" s="58"/>
      <c r="G35" s="60" t="s">
        <v>15</v>
      </c>
      <c r="H35" s="12">
        <f>SUM(H29:H34)</f>
        <v>187.84216000000001</v>
      </c>
    </row>
    <row r="36" spans="2:10" ht="15.75" thickBot="1" x14ac:dyDescent="0.3">
      <c r="B36" s="162"/>
      <c r="C36" s="50"/>
      <c r="D36" s="61"/>
      <c r="E36" s="62"/>
      <c r="F36" s="62"/>
      <c r="G36" s="62"/>
      <c r="H36" s="64"/>
    </row>
    <row r="37" spans="2:10" ht="15.75" thickBot="1" x14ac:dyDescent="0.3">
      <c r="B37" s="163"/>
      <c r="C37" s="25" t="s">
        <v>18</v>
      </c>
      <c r="D37" s="61"/>
      <c r="E37" s="62"/>
      <c r="F37" s="62"/>
      <c r="G37" s="165"/>
      <c r="H37" s="64"/>
    </row>
    <row r="38" spans="2:10" x14ac:dyDescent="0.25">
      <c r="B38" s="149"/>
      <c r="C38" s="166"/>
      <c r="D38" s="84"/>
      <c r="E38" s="32"/>
      <c r="F38" s="32"/>
      <c r="G38" s="167">
        <f>E38/$G$15</f>
        <v>0</v>
      </c>
      <c r="H38" s="33">
        <f>G38*F38</f>
        <v>0</v>
      </c>
      <c r="J38" s="45"/>
    </row>
    <row r="39" spans="2:10" x14ac:dyDescent="0.25">
      <c r="B39" s="100"/>
      <c r="C39" s="46"/>
      <c r="D39" s="78"/>
      <c r="E39" s="47"/>
      <c r="F39" s="47"/>
      <c r="G39" s="43"/>
      <c r="H39" s="44"/>
      <c r="J39" s="45"/>
    </row>
    <row r="40" spans="2:10" x14ac:dyDescent="0.25">
      <c r="B40" s="100"/>
      <c r="C40" s="46"/>
      <c r="D40" s="78"/>
      <c r="E40" s="47"/>
      <c r="F40" s="47"/>
      <c r="G40" s="43"/>
      <c r="H40" s="44"/>
      <c r="J40" s="45"/>
    </row>
    <row r="41" spans="2:10" x14ac:dyDescent="0.25">
      <c r="B41" s="100"/>
      <c r="C41" s="46"/>
      <c r="D41" s="78"/>
      <c r="E41" s="47"/>
      <c r="F41" s="47"/>
      <c r="G41" s="43"/>
      <c r="H41" s="44"/>
      <c r="J41" s="45"/>
    </row>
    <row r="42" spans="2:10" x14ac:dyDescent="0.25">
      <c r="B42" s="100"/>
      <c r="C42" s="46"/>
      <c r="D42" s="78"/>
      <c r="E42" s="47"/>
      <c r="F42" s="47"/>
      <c r="G42" s="43"/>
      <c r="H42" s="44"/>
      <c r="J42" s="45"/>
    </row>
    <row r="43" spans="2:10" x14ac:dyDescent="0.25">
      <c r="B43" s="100"/>
      <c r="C43" s="46"/>
      <c r="D43" s="78"/>
      <c r="E43" s="47"/>
      <c r="F43" s="47"/>
      <c r="G43" s="43"/>
      <c r="H43" s="44"/>
      <c r="J43" s="45"/>
    </row>
    <row r="44" spans="2:10" x14ac:dyDescent="0.25">
      <c r="B44" s="100"/>
      <c r="C44" s="46"/>
      <c r="D44" s="78"/>
      <c r="E44" s="47"/>
      <c r="F44" s="47"/>
      <c r="G44" s="43"/>
      <c r="H44" s="44"/>
      <c r="J44" s="45"/>
    </row>
    <row r="45" spans="2:10" x14ac:dyDescent="0.25">
      <c r="B45" s="100"/>
      <c r="C45" s="46"/>
      <c r="D45" s="78"/>
      <c r="E45" s="47"/>
      <c r="F45" s="47"/>
      <c r="G45" s="43"/>
      <c r="H45" s="44"/>
      <c r="J45" s="45"/>
    </row>
    <row r="46" spans="2:10" x14ac:dyDescent="0.25">
      <c r="B46" s="100"/>
      <c r="C46" s="46"/>
      <c r="D46" s="78"/>
      <c r="E46" s="47"/>
      <c r="F46" s="47"/>
      <c r="G46" s="43"/>
      <c r="H46" s="44"/>
      <c r="J46" s="45"/>
    </row>
    <row r="47" spans="2:10" x14ac:dyDescent="0.25">
      <c r="B47" s="100"/>
      <c r="C47" s="46"/>
      <c r="D47" s="78"/>
      <c r="E47" s="47"/>
      <c r="F47" s="47"/>
      <c r="G47" s="43"/>
      <c r="H47" s="44"/>
      <c r="J47" s="45"/>
    </row>
    <row r="48" spans="2:10" x14ac:dyDescent="0.25">
      <c r="B48" s="100"/>
      <c r="C48" s="46"/>
      <c r="D48" s="78"/>
      <c r="E48" s="47"/>
      <c r="F48" s="47"/>
      <c r="G48" s="43"/>
      <c r="H48" s="44"/>
      <c r="J48" s="45"/>
    </row>
    <row r="49" spans="2:10" ht="15.75" thickBot="1" x14ac:dyDescent="0.3">
      <c r="B49" s="100"/>
      <c r="C49" s="46"/>
      <c r="D49" s="78"/>
      <c r="E49" s="47"/>
      <c r="F49" s="47"/>
      <c r="G49" s="43"/>
      <c r="H49" s="44"/>
      <c r="J49" s="45"/>
    </row>
    <row r="50" spans="2:10" ht="15.75" thickBot="1" x14ac:dyDescent="0.3">
      <c r="B50" s="163"/>
      <c r="C50" s="25" t="s">
        <v>310</v>
      </c>
      <c r="D50" s="78"/>
      <c r="E50" s="47"/>
      <c r="F50" s="47"/>
      <c r="G50" s="43"/>
      <c r="H50" s="44"/>
      <c r="J50" s="45"/>
    </row>
    <row r="51" spans="2:10" ht="51" x14ac:dyDescent="0.25">
      <c r="B51" s="100"/>
      <c r="C51" s="224" t="s">
        <v>311</v>
      </c>
      <c r="D51" s="78"/>
      <c r="E51" s="47"/>
      <c r="F51" s="47"/>
      <c r="G51" s="43"/>
      <c r="H51" s="44"/>
      <c r="J51" s="45"/>
    </row>
    <row r="52" spans="2:10" ht="15.75" thickBot="1" x14ac:dyDescent="0.3">
      <c r="B52" s="110"/>
      <c r="C52" s="168"/>
      <c r="D52" s="79"/>
      <c r="E52" s="80"/>
      <c r="F52" s="80"/>
      <c r="G52" s="80"/>
      <c r="H52" s="82"/>
    </row>
    <row r="53" spans="2:10" ht="15.75" thickBot="1" x14ac:dyDescent="0.3">
      <c r="B53" s="162"/>
      <c r="C53" s="56" t="s">
        <v>22</v>
      </c>
      <c r="D53" s="57"/>
      <c r="E53" s="58"/>
      <c r="F53" s="58"/>
      <c r="G53" s="60" t="s">
        <v>15</v>
      </c>
      <c r="H53" s="12">
        <f>SUM(H38:H52)</f>
        <v>0</v>
      </c>
    </row>
    <row r="54" spans="2:10" ht="15.75" thickBot="1" x14ac:dyDescent="0.3">
      <c r="B54" s="169"/>
      <c r="C54" s="87"/>
      <c r="D54" s="88"/>
      <c r="E54" s="89"/>
      <c r="F54" s="89"/>
      <c r="G54" s="90"/>
      <c r="H54" s="90"/>
    </row>
    <row r="55" spans="2:10" ht="15.75" thickBot="1" x14ac:dyDescent="0.3">
      <c r="B55" s="169"/>
      <c r="C55" s="293"/>
      <c r="D55" s="91"/>
      <c r="E55" s="91"/>
      <c r="F55" s="91" t="s">
        <v>23</v>
      </c>
      <c r="G55" s="92" t="s">
        <v>15</v>
      </c>
      <c r="H55" s="12">
        <f>H53+H35+H25</f>
        <v>490.43808000000001</v>
      </c>
    </row>
    <row r="56" spans="2:10" x14ac:dyDescent="0.25">
      <c r="B56" s="169"/>
    </row>
  </sheetData>
  <mergeCells count="2">
    <mergeCell ref="B2:B3"/>
    <mergeCell ref="C2:F13"/>
  </mergeCell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56"/>
  <sheetViews>
    <sheetView topLeftCell="A28" workbookViewId="0">
      <selection activeCell="AB21" sqref="AB21:AF21"/>
    </sheetView>
  </sheetViews>
  <sheetFormatPr defaultRowHeight="15" x14ac:dyDescent="0.25"/>
  <cols>
    <col min="1" max="28" width="2.7109375" style="172" customWidth="1"/>
    <col min="29" max="31" width="3" style="172" customWidth="1"/>
    <col min="32" max="32" width="2.85546875" style="172" customWidth="1"/>
    <col min="33" max="256" width="9.140625" style="172"/>
    <col min="257" max="284" width="2.7109375" style="172" customWidth="1"/>
    <col min="285" max="287" width="3" style="172" customWidth="1"/>
    <col min="288" max="288" width="2.85546875" style="172" customWidth="1"/>
    <col min="289" max="512" width="9.140625" style="172"/>
    <col min="513" max="540" width="2.7109375" style="172" customWidth="1"/>
    <col min="541" max="543" width="3" style="172" customWidth="1"/>
    <col min="544" max="544" width="2.85546875" style="172" customWidth="1"/>
    <col min="545" max="768" width="9.140625" style="172"/>
    <col min="769" max="796" width="2.7109375" style="172" customWidth="1"/>
    <col min="797" max="799" width="3" style="172" customWidth="1"/>
    <col min="800" max="800" width="2.85546875" style="172" customWidth="1"/>
    <col min="801" max="1024" width="9.140625" style="172"/>
    <col min="1025" max="1052" width="2.7109375" style="172" customWidth="1"/>
    <col min="1053" max="1055" width="3" style="172" customWidth="1"/>
    <col min="1056" max="1056" width="2.85546875" style="172" customWidth="1"/>
    <col min="1057" max="1280" width="9.140625" style="172"/>
    <col min="1281" max="1308" width="2.7109375" style="172" customWidth="1"/>
    <col min="1309" max="1311" width="3" style="172" customWidth="1"/>
    <col min="1312" max="1312" width="2.85546875" style="172" customWidth="1"/>
    <col min="1313" max="1536" width="9.140625" style="172"/>
    <col min="1537" max="1564" width="2.7109375" style="172" customWidth="1"/>
    <col min="1565" max="1567" width="3" style="172" customWidth="1"/>
    <col min="1568" max="1568" width="2.85546875" style="172" customWidth="1"/>
    <col min="1569" max="1792" width="9.140625" style="172"/>
    <col min="1793" max="1820" width="2.7109375" style="172" customWidth="1"/>
    <col min="1821" max="1823" width="3" style="172" customWidth="1"/>
    <col min="1824" max="1824" width="2.85546875" style="172" customWidth="1"/>
    <col min="1825" max="2048" width="9.140625" style="172"/>
    <col min="2049" max="2076" width="2.7109375" style="172" customWidth="1"/>
    <col min="2077" max="2079" width="3" style="172" customWidth="1"/>
    <col min="2080" max="2080" width="2.85546875" style="172" customWidth="1"/>
    <col min="2081" max="2304" width="9.140625" style="172"/>
    <col min="2305" max="2332" width="2.7109375" style="172" customWidth="1"/>
    <col min="2333" max="2335" width="3" style="172" customWidth="1"/>
    <col min="2336" max="2336" width="2.85546875" style="172" customWidth="1"/>
    <col min="2337" max="2560" width="9.140625" style="172"/>
    <col min="2561" max="2588" width="2.7109375" style="172" customWidth="1"/>
    <col min="2589" max="2591" width="3" style="172" customWidth="1"/>
    <col min="2592" max="2592" width="2.85546875" style="172" customWidth="1"/>
    <col min="2593" max="2816" width="9.140625" style="172"/>
    <col min="2817" max="2844" width="2.7109375" style="172" customWidth="1"/>
    <col min="2845" max="2847" width="3" style="172" customWidth="1"/>
    <col min="2848" max="2848" width="2.85546875" style="172" customWidth="1"/>
    <col min="2849" max="3072" width="9.140625" style="172"/>
    <col min="3073" max="3100" width="2.7109375" style="172" customWidth="1"/>
    <col min="3101" max="3103" width="3" style="172" customWidth="1"/>
    <col min="3104" max="3104" width="2.85546875" style="172" customWidth="1"/>
    <col min="3105" max="3328" width="9.140625" style="172"/>
    <col min="3329" max="3356" width="2.7109375" style="172" customWidth="1"/>
    <col min="3357" max="3359" width="3" style="172" customWidth="1"/>
    <col min="3360" max="3360" width="2.85546875" style="172" customWidth="1"/>
    <col min="3361" max="3584" width="9.140625" style="172"/>
    <col min="3585" max="3612" width="2.7109375" style="172" customWidth="1"/>
    <col min="3613" max="3615" width="3" style="172" customWidth="1"/>
    <col min="3616" max="3616" width="2.85546875" style="172" customWidth="1"/>
    <col min="3617" max="3840" width="9.140625" style="172"/>
    <col min="3841" max="3868" width="2.7109375" style="172" customWidth="1"/>
    <col min="3869" max="3871" width="3" style="172" customWidth="1"/>
    <col min="3872" max="3872" width="2.85546875" style="172" customWidth="1"/>
    <col min="3873" max="4096" width="9.140625" style="172"/>
    <col min="4097" max="4124" width="2.7109375" style="172" customWidth="1"/>
    <col min="4125" max="4127" width="3" style="172" customWidth="1"/>
    <col min="4128" max="4128" width="2.85546875" style="172" customWidth="1"/>
    <col min="4129" max="4352" width="9.140625" style="172"/>
    <col min="4353" max="4380" width="2.7109375" style="172" customWidth="1"/>
    <col min="4381" max="4383" width="3" style="172" customWidth="1"/>
    <col min="4384" max="4384" width="2.85546875" style="172" customWidth="1"/>
    <col min="4385" max="4608" width="9.140625" style="172"/>
    <col min="4609" max="4636" width="2.7109375" style="172" customWidth="1"/>
    <col min="4637" max="4639" width="3" style="172" customWidth="1"/>
    <col min="4640" max="4640" width="2.85546875" style="172" customWidth="1"/>
    <col min="4641" max="4864" width="9.140625" style="172"/>
    <col min="4865" max="4892" width="2.7109375" style="172" customWidth="1"/>
    <col min="4893" max="4895" width="3" style="172" customWidth="1"/>
    <col min="4896" max="4896" width="2.85546875" style="172" customWidth="1"/>
    <col min="4897" max="5120" width="9.140625" style="172"/>
    <col min="5121" max="5148" width="2.7109375" style="172" customWidth="1"/>
    <col min="5149" max="5151" width="3" style="172" customWidth="1"/>
    <col min="5152" max="5152" width="2.85546875" style="172" customWidth="1"/>
    <col min="5153" max="5376" width="9.140625" style="172"/>
    <col min="5377" max="5404" width="2.7109375" style="172" customWidth="1"/>
    <col min="5405" max="5407" width="3" style="172" customWidth="1"/>
    <col min="5408" max="5408" width="2.85546875" style="172" customWidth="1"/>
    <col min="5409" max="5632" width="9.140625" style="172"/>
    <col min="5633" max="5660" width="2.7109375" style="172" customWidth="1"/>
    <col min="5661" max="5663" width="3" style="172" customWidth="1"/>
    <col min="5664" max="5664" width="2.85546875" style="172" customWidth="1"/>
    <col min="5665" max="5888" width="9.140625" style="172"/>
    <col min="5889" max="5916" width="2.7109375" style="172" customWidth="1"/>
    <col min="5917" max="5919" width="3" style="172" customWidth="1"/>
    <col min="5920" max="5920" width="2.85546875" style="172" customWidth="1"/>
    <col min="5921" max="6144" width="9.140625" style="172"/>
    <col min="6145" max="6172" width="2.7109375" style="172" customWidth="1"/>
    <col min="6173" max="6175" width="3" style="172" customWidth="1"/>
    <col min="6176" max="6176" width="2.85546875" style="172" customWidth="1"/>
    <col min="6177" max="6400" width="9.140625" style="172"/>
    <col min="6401" max="6428" width="2.7109375" style="172" customWidth="1"/>
    <col min="6429" max="6431" width="3" style="172" customWidth="1"/>
    <col min="6432" max="6432" width="2.85546875" style="172" customWidth="1"/>
    <col min="6433" max="6656" width="9.140625" style="172"/>
    <col min="6657" max="6684" width="2.7109375" style="172" customWidth="1"/>
    <col min="6685" max="6687" width="3" style="172" customWidth="1"/>
    <col min="6688" max="6688" width="2.85546875" style="172" customWidth="1"/>
    <col min="6689" max="6912" width="9.140625" style="172"/>
    <col min="6913" max="6940" width="2.7109375" style="172" customWidth="1"/>
    <col min="6941" max="6943" width="3" style="172" customWidth="1"/>
    <col min="6944" max="6944" width="2.85546875" style="172" customWidth="1"/>
    <col min="6945" max="7168" width="9.140625" style="172"/>
    <col min="7169" max="7196" width="2.7109375" style="172" customWidth="1"/>
    <col min="7197" max="7199" width="3" style="172" customWidth="1"/>
    <col min="7200" max="7200" width="2.85546875" style="172" customWidth="1"/>
    <col min="7201" max="7424" width="9.140625" style="172"/>
    <col min="7425" max="7452" width="2.7109375" style="172" customWidth="1"/>
    <col min="7453" max="7455" width="3" style="172" customWidth="1"/>
    <col min="7456" max="7456" width="2.85546875" style="172" customWidth="1"/>
    <col min="7457" max="7680" width="9.140625" style="172"/>
    <col min="7681" max="7708" width="2.7109375" style="172" customWidth="1"/>
    <col min="7709" max="7711" width="3" style="172" customWidth="1"/>
    <col min="7712" max="7712" width="2.85546875" style="172" customWidth="1"/>
    <col min="7713" max="7936" width="9.140625" style="172"/>
    <col min="7937" max="7964" width="2.7109375" style="172" customWidth="1"/>
    <col min="7965" max="7967" width="3" style="172" customWidth="1"/>
    <col min="7968" max="7968" width="2.85546875" style="172" customWidth="1"/>
    <col min="7969" max="8192" width="9.140625" style="172"/>
    <col min="8193" max="8220" width="2.7109375" style="172" customWidth="1"/>
    <col min="8221" max="8223" width="3" style="172" customWidth="1"/>
    <col min="8224" max="8224" width="2.85546875" style="172" customWidth="1"/>
    <col min="8225" max="8448" width="9.140625" style="172"/>
    <col min="8449" max="8476" width="2.7109375" style="172" customWidth="1"/>
    <col min="8477" max="8479" width="3" style="172" customWidth="1"/>
    <col min="8480" max="8480" width="2.85546875" style="172" customWidth="1"/>
    <col min="8481" max="8704" width="9.140625" style="172"/>
    <col min="8705" max="8732" width="2.7109375" style="172" customWidth="1"/>
    <col min="8733" max="8735" width="3" style="172" customWidth="1"/>
    <col min="8736" max="8736" width="2.85546875" style="172" customWidth="1"/>
    <col min="8737" max="8960" width="9.140625" style="172"/>
    <col min="8961" max="8988" width="2.7109375" style="172" customWidth="1"/>
    <col min="8989" max="8991" width="3" style="172" customWidth="1"/>
    <col min="8992" max="8992" width="2.85546875" style="172" customWidth="1"/>
    <col min="8993" max="9216" width="9.140625" style="172"/>
    <col min="9217" max="9244" width="2.7109375" style="172" customWidth="1"/>
    <col min="9245" max="9247" width="3" style="172" customWidth="1"/>
    <col min="9248" max="9248" width="2.85546875" style="172" customWidth="1"/>
    <col min="9249" max="9472" width="9.140625" style="172"/>
    <col min="9473" max="9500" width="2.7109375" style="172" customWidth="1"/>
    <col min="9501" max="9503" width="3" style="172" customWidth="1"/>
    <col min="9504" max="9504" width="2.85546875" style="172" customWidth="1"/>
    <col min="9505" max="9728" width="9.140625" style="172"/>
    <col min="9729" max="9756" width="2.7109375" style="172" customWidth="1"/>
    <col min="9757" max="9759" width="3" style="172" customWidth="1"/>
    <col min="9760" max="9760" width="2.85546875" style="172" customWidth="1"/>
    <col min="9761" max="9984" width="9.140625" style="172"/>
    <col min="9985" max="10012" width="2.7109375" style="172" customWidth="1"/>
    <col min="10013" max="10015" width="3" style="172" customWidth="1"/>
    <col min="10016" max="10016" width="2.85546875" style="172" customWidth="1"/>
    <col min="10017" max="10240" width="9.140625" style="172"/>
    <col min="10241" max="10268" width="2.7109375" style="172" customWidth="1"/>
    <col min="10269" max="10271" width="3" style="172" customWidth="1"/>
    <col min="10272" max="10272" width="2.85546875" style="172" customWidth="1"/>
    <col min="10273" max="10496" width="9.140625" style="172"/>
    <col min="10497" max="10524" width="2.7109375" style="172" customWidth="1"/>
    <col min="10525" max="10527" width="3" style="172" customWidth="1"/>
    <col min="10528" max="10528" width="2.85546875" style="172" customWidth="1"/>
    <col min="10529" max="10752" width="9.140625" style="172"/>
    <col min="10753" max="10780" width="2.7109375" style="172" customWidth="1"/>
    <col min="10781" max="10783" width="3" style="172" customWidth="1"/>
    <col min="10784" max="10784" width="2.85546875" style="172" customWidth="1"/>
    <col min="10785" max="11008" width="9.140625" style="172"/>
    <col min="11009" max="11036" width="2.7109375" style="172" customWidth="1"/>
    <col min="11037" max="11039" width="3" style="172" customWidth="1"/>
    <col min="11040" max="11040" width="2.85546875" style="172" customWidth="1"/>
    <col min="11041" max="11264" width="9.140625" style="172"/>
    <col min="11265" max="11292" width="2.7109375" style="172" customWidth="1"/>
    <col min="11293" max="11295" width="3" style="172" customWidth="1"/>
    <col min="11296" max="11296" width="2.85546875" style="172" customWidth="1"/>
    <col min="11297" max="11520" width="9.140625" style="172"/>
    <col min="11521" max="11548" width="2.7109375" style="172" customWidth="1"/>
    <col min="11549" max="11551" width="3" style="172" customWidth="1"/>
    <col min="11552" max="11552" width="2.85546875" style="172" customWidth="1"/>
    <col min="11553" max="11776" width="9.140625" style="172"/>
    <col min="11777" max="11804" width="2.7109375" style="172" customWidth="1"/>
    <col min="11805" max="11807" width="3" style="172" customWidth="1"/>
    <col min="11808" max="11808" width="2.85546875" style="172" customWidth="1"/>
    <col min="11809" max="12032" width="9.140625" style="172"/>
    <col min="12033" max="12060" width="2.7109375" style="172" customWidth="1"/>
    <col min="12061" max="12063" width="3" style="172" customWidth="1"/>
    <col min="12064" max="12064" width="2.85546875" style="172" customWidth="1"/>
    <col min="12065" max="12288" width="9.140625" style="172"/>
    <col min="12289" max="12316" width="2.7109375" style="172" customWidth="1"/>
    <col min="12317" max="12319" width="3" style="172" customWidth="1"/>
    <col min="12320" max="12320" width="2.85546875" style="172" customWidth="1"/>
    <col min="12321" max="12544" width="9.140625" style="172"/>
    <col min="12545" max="12572" width="2.7109375" style="172" customWidth="1"/>
    <col min="12573" max="12575" width="3" style="172" customWidth="1"/>
    <col min="12576" max="12576" width="2.85546875" style="172" customWidth="1"/>
    <col min="12577" max="12800" width="9.140625" style="172"/>
    <col min="12801" max="12828" width="2.7109375" style="172" customWidth="1"/>
    <col min="12829" max="12831" width="3" style="172" customWidth="1"/>
    <col min="12832" max="12832" width="2.85546875" style="172" customWidth="1"/>
    <col min="12833" max="13056" width="9.140625" style="172"/>
    <col min="13057" max="13084" width="2.7109375" style="172" customWidth="1"/>
    <col min="13085" max="13087" width="3" style="172" customWidth="1"/>
    <col min="13088" max="13088" width="2.85546875" style="172" customWidth="1"/>
    <col min="13089" max="13312" width="9.140625" style="172"/>
    <col min="13313" max="13340" width="2.7109375" style="172" customWidth="1"/>
    <col min="13341" max="13343" width="3" style="172" customWidth="1"/>
    <col min="13344" max="13344" width="2.85546875" style="172" customWidth="1"/>
    <col min="13345" max="13568" width="9.140625" style="172"/>
    <col min="13569" max="13596" width="2.7109375" style="172" customWidth="1"/>
    <col min="13597" max="13599" width="3" style="172" customWidth="1"/>
    <col min="13600" max="13600" width="2.85546875" style="172" customWidth="1"/>
    <col min="13601" max="13824" width="9.140625" style="172"/>
    <col min="13825" max="13852" width="2.7109375" style="172" customWidth="1"/>
    <col min="13853" max="13855" width="3" style="172" customWidth="1"/>
    <col min="13856" max="13856" width="2.85546875" style="172" customWidth="1"/>
    <col min="13857" max="14080" width="9.140625" style="172"/>
    <col min="14081" max="14108" width="2.7109375" style="172" customWidth="1"/>
    <col min="14109" max="14111" width="3" style="172" customWidth="1"/>
    <col min="14112" max="14112" width="2.85546875" style="172" customWidth="1"/>
    <col min="14113" max="14336" width="9.140625" style="172"/>
    <col min="14337" max="14364" width="2.7109375" style="172" customWidth="1"/>
    <col min="14365" max="14367" width="3" style="172" customWidth="1"/>
    <col min="14368" max="14368" width="2.85546875" style="172" customWidth="1"/>
    <col min="14369" max="14592" width="9.140625" style="172"/>
    <col min="14593" max="14620" width="2.7109375" style="172" customWidth="1"/>
    <col min="14621" max="14623" width="3" style="172" customWidth="1"/>
    <col min="14624" max="14624" width="2.85546875" style="172" customWidth="1"/>
    <col min="14625" max="14848" width="9.140625" style="172"/>
    <col min="14849" max="14876" width="2.7109375" style="172" customWidth="1"/>
    <col min="14877" max="14879" width="3" style="172" customWidth="1"/>
    <col min="14880" max="14880" width="2.85546875" style="172" customWidth="1"/>
    <col min="14881" max="15104" width="9.140625" style="172"/>
    <col min="15105" max="15132" width="2.7109375" style="172" customWidth="1"/>
    <col min="15133" max="15135" width="3" style="172" customWidth="1"/>
    <col min="15136" max="15136" width="2.85546875" style="172" customWidth="1"/>
    <col min="15137" max="15360" width="9.140625" style="172"/>
    <col min="15361" max="15388" width="2.7109375" style="172" customWidth="1"/>
    <col min="15389" max="15391" width="3" style="172" customWidth="1"/>
    <col min="15392" max="15392" width="2.85546875" style="172" customWidth="1"/>
    <col min="15393" max="15616" width="9.140625" style="172"/>
    <col min="15617" max="15644" width="2.7109375" style="172" customWidth="1"/>
    <col min="15645" max="15647" width="3" style="172" customWidth="1"/>
    <col min="15648" max="15648" width="2.85546875" style="172" customWidth="1"/>
    <col min="15649" max="15872" width="9.140625" style="172"/>
    <col min="15873" max="15900" width="2.7109375" style="172" customWidth="1"/>
    <col min="15901" max="15903" width="3" style="172" customWidth="1"/>
    <col min="15904" max="15904" width="2.85546875" style="172" customWidth="1"/>
    <col min="15905" max="16128" width="9.140625" style="172"/>
    <col min="16129" max="16156" width="2.7109375" style="172" customWidth="1"/>
    <col min="16157" max="16159" width="3" style="172" customWidth="1"/>
    <col min="16160" max="16160" width="2.85546875" style="172" customWidth="1"/>
    <col min="16161" max="16384" width="9.140625" style="172"/>
  </cols>
  <sheetData>
    <row r="1" spans="1:32" x14ac:dyDescent="0.25">
      <c r="A1" s="351" t="s">
        <v>43</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row>
    <row r="2" spans="1:32" x14ac:dyDescent="0.2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row>
    <row r="3" spans="1:32" ht="126.75" customHeight="1" x14ac:dyDescent="0.25">
      <c r="A3" s="327" t="s">
        <v>44</v>
      </c>
      <c r="B3" s="327"/>
      <c r="C3" s="354" t="s">
        <v>102</v>
      </c>
      <c r="D3" s="354"/>
      <c r="E3" s="354"/>
      <c r="F3" s="354"/>
      <c r="G3" s="354"/>
      <c r="H3" s="350" t="s">
        <v>94</v>
      </c>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x14ac:dyDescent="0.2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row>
    <row r="5" spans="1:32" x14ac:dyDescent="0.25">
      <c r="A5" s="327" t="s">
        <v>45</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45"/>
      <c r="AC5" s="327"/>
      <c r="AD5" s="327"/>
      <c r="AE5" s="327"/>
      <c r="AF5" s="327"/>
    </row>
    <row r="6" spans="1:32" x14ac:dyDescent="0.25">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ht="24" customHeight="1" x14ac:dyDescent="0.25">
      <c r="A7" s="346" t="s">
        <v>46</v>
      </c>
      <c r="B7" s="349"/>
      <c r="C7" s="349"/>
      <c r="D7" s="349"/>
      <c r="E7" s="349"/>
      <c r="F7" s="350" t="s">
        <v>47</v>
      </c>
      <c r="G7" s="350"/>
      <c r="H7" s="350"/>
      <c r="I7" s="350"/>
      <c r="J7" s="350"/>
      <c r="K7" s="350"/>
      <c r="L7" s="350"/>
      <c r="M7" s="350"/>
      <c r="N7" s="348">
        <v>404.8</v>
      </c>
      <c r="O7" s="348"/>
      <c r="P7" s="348"/>
      <c r="Q7" s="348"/>
      <c r="R7" s="348"/>
      <c r="S7" s="348"/>
      <c r="T7" s="348"/>
      <c r="U7" s="327" t="s">
        <v>48</v>
      </c>
      <c r="V7" s="327"/>
      <c r="W7" s="327"/>
      <c r="X7" s="173"/>
      <c r="Y7" s="173"/>
      <c r="Z7" s="173"/>
      <c r="AA7" s="173"/>
      <c r="AB7" s="173"/>
      <c r="AC7" s="173"/>
      <c r="AD7" s="173"/>
      <c r="AE7" s="173"/>
      <c r="AF7" s="173"/>
    </row>
    <row r="8" spans="1:32" ht="24" customHeight="1" x14ac:dyDescent="0.25">
      <c r="A8" s="346"/>
      <c r="B8" s="349"/>
      <c r="C8" s="349"/>
      <c r="D8" s="349"/>
      <c r="E8" s="349"/>
      <c r="F8" s="350" t="s">
        <v>49</v>
      </c>
      <c r="G8" s="350"/>
      <c r="H8" s="350"/>
      <c r="I8" s="350"/>
      <c r="J8" s="350"/>
      <c r="K8" s="350"/>
      <c r="L8" s="350"/>
      <c r="M8" s="350"/>
      <c r="N8" s="348">
        <f>N7/(5*240)</f>
        <v>0.33733333333333332</v>
      </c>
      <c r="O8" s="348"/>
      <c r="P8" s="348"/>
      <c r="Q8" s="348"/>
      <c r="R8" s="348"/>
      <c r="S8" s="348"/>
      <c r="T8" s="348"/>
      <c r="U8" s="327" t="s">
        <v>48</v>
      </c>
      <c r="V8" s="327"/>
      <c r="W8" s="327"/>
      <c r="X8" s="173"/>
      <c r="Y8" s="173"/>
      <c r="Z8" s="173"/>
      <c r="AA8" s="173"/>
      <c r="AB8" s="173"/>
      <c r="AC8" s="173"/>
      <c r="AD8" s="173"/>
      <c r="AE8" s="173"/>
      <c r="AF8" s="173"/>
    </row>
    <row r="9" spans="1:32" ht="24" customHeight="1" x14ac:dyDescent="0.25">
      <c r="A9" s="346"/>
      <c r="B9" s="349"/>
      <c r="C9" s="349"/>
      <c r="D9" s="349"/>
      <c r="E9" s="349"/>
      <c r="F9" s="350" t="s">
        <v>50</v>
      </c>
      <c r="G9" s="350"/>
      <c r="H9" s="350"/>
      <c r="I9" s="350"/>
      <c r="J9" s="350"/>
      <c r="K9" s="350"/>
      <c r="L9" s="350"/>
      <c r="M9" s="350"/>
      <c r="N9" s="348">
        <f>8.5*3</f>
        <v>25.5</v>
      </c>
      <c r="O9" s="348"/>
      <c r="P9" s="348"/>
      <c r="Q9" s="348"/>
      <c r="R9" s="348"/>
      <c r="S9" s="348"/>
      <c r="T9" s="348"/>
      <c r="U9" s="327" t="s">
        <v>48</v>
      </c>
      <c r="V9" s="327"/>
      <c r="W9" s="327"/>
      <c r="X9" s="173"/>
      <c r="Y9" s="173"/>
      <c r="Z9" s="173"/>
      <c r="AA9" s="173"/>
      <c r="AB9" s="173"/>
      <c r="AC9" s="173"/>
      <c r="AD9" s="173"/>
      <c r="AE9" s="173"/>
      <c r="AF9" s="173"/>
    </row>
    <row r="10" spans="1:32" x14ac:dyDescent="0.25">
      <c r="A10" s="346"/>
      <c r="B10" s="349"/>
      <c r="C10" s="349"/>
      <c r="D10" s="349"/>
      <c r="E10" s="349"/>
      <c r="F10" s="327" t="s">
        <v>35</v>
      </c>
      <c r="G10" s="327"/>
      <c r="H10" s="327"/>
      <c r="I10" s="327"/>
      <c r="J10" s="327"/>
      <c r="K10" s="327"/>
      <c r="L10" s="327"/>
      <c r="M10" s="327"/>
      <c r="N10" s="348">
        <f>SUM(N8:T9)</f>
        <v>25.837333333333333</v>
      </c>
      <c r="O10" s="348"/>
      <c r="P10" s="348"/>
      <c r="Q10" s="348"/>
      <c r="R10" s="348"/>
      <c r="S10" s="348"/>
      <c r="T10" s="348"/>
      <c r="U10" s="327" t="s">
        <v>48</v>
      </c>
      <c r="V10" s="327"/>
      <c r="W10" s="327"/>
      <c r="X10" s="173"/>
      <c r="Y10" s="173"/>
      <c r="Z10" s="173"/>
      <c r="AA10" s="173"/>
      <c r="AB10" s="173"/>
      <c r="AC10" s="173"/>
      <c r="AD10" s="173"/>
      <c r="AE10" s="173"/>
      <c r="AF10" s="173"/>
    </row>
    <row r="11" spans="1:32" x14ac:dyDescent="0.25">
      <c r="A11" s="349"/>
      <c r="B11" s="349"/>
      <c r="C11" s="349"/>
      <c r="D11" s="349"/>
      <c r="E11" s="349"/>
      <c r="F11" s="327" t="s">
        <v>51</v>
      </c>
      <c r="G11" s="327"/>
      <c r="H11" s="327"/>
      <c r="I11" s="327"/>
      <c r="J11" s="327"/>
      <c r="K11" s="327"/>
      <c r="L11" s="327"/>
      <c r="M11" s="327"/>
      <c r="N11" s="348"/>
      <c r="O11" s="348"/>
      <c r="P11" s="348"/>
      <c r="Q11" s="348"/>
      <c r="R11" s="348"/>
      <c r="S11" s="348"/>
      <c r="T11" s="348"/>
      <c r="U11" s="327" t="s">
        <v>48</v>
      </c>
      <c r="V11" s="327"/>
      <c r="W11" s="327"/>
      <c r="X11" s="173"/>
      <c r="Y11" s="173"/>
      <c r="Z11" s="173"/>
      <c r="AA11" s="173"/>
      <c r="AB11" s="173"/>
      <c r="AC11" s="173"/>
      <c r="AD11" s="173"/>
      <c r="AE11" s="173"/>
      <c r="AF11" s="173"/>
    </row>
    <row r="12" spans="1:32" x14ac:dyDescent="0.25">
      <c r="A12" s="349"/>
      <c r="B12" s="349"/>
      <c r="C12" s="349"/>
      <c r="D12" s="349"/>
      <c r="E12" s="349"/>
      <c r="F12" s="327" t="s">
        <v>52</v>
      </c>
      <c r="G12" s="327"/>
      <c r="H12" s="327"/>
      <c r="I12" s="327"/>
      <c r="J12" s="327"/>
      <c r="K12" s="327"/>
      <c r="L12" s="327"/>
      <c r="M12" s="327"/>
      <c r="N12" s="348"/>
      <c r="O12" s="348"/>
      <c r="P12" s="348"/>
      <c r="Q12" s="348"/>
      <c r="R12" s="348"/>
      <c r="S12" s="348"/>
      <c r="T12" s="348"/>
      <c r="U12" s="327" t="s">
        <v>48</v>
      </c>
      <c r="V12" s="327"/>
      <c r="W12" s="327"/>
      <c r="X12" s="173"/>
      <c r="Y12" s="173"/>
      <c r="Z12" s="173"/>
      <c r="AA12" s="173"/>
      <c r="AB12" s="173"/>
      <c r="AC12" s="173"/>
      <c r="AD12" s="173"/>
      <c r="AE12" s="173"/>
      <c r="AF12" s="173"/>
    </row>
    <row r="13" spans="1:32" x14ac:dyDescent="0.25">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2" x14ac:dyDescent="0.25">
      <c r="A14" s="343" t="s">
        <v>53</v>
      </c>
      <c r="B14" s="343"/>
      <c r="C14" s="343"/>
      <c r="D14" s="327" t="s">
        <v>54</v>
      </c>
      <c r="E14" s="327"/>
      <c r="F14" s="327"/>
      <c r="G14" s="327"/>
      <c r="H14" s="327"/>
      <c r="I14" s="327"/>
      <c r="J14" s="327"/>
      <c r="K14" s="327"/>
      <c r="L14" s="72"/>
      <c r="M14" s="327" t="s">
        <v>55</v>
      </c>
      <c r="N14" s="327"/>
      <c r="O14" s="327"/>
      <c r="P14" s="327"/>
      <c r="Q14" s="327"/>
      <c r="R14" s="327"/>
      <c r="S14" s="327"/>
      <c r="T14" s="327"/>
      <c r="U14" s="327"/>
      <c r="V14" s="327"/>
      <c r="W14" s="327"/>
      <c r="X14" s="327"/>
      <c r="Y14" s="327"/>
      <c r="Z14" s="327" t="s">
        <v>56</v>
      </c>
      <c r="AA14" s="327"/>
      <c r="AB14" s="327"/>
      <c r="AC14" s="327"/>
      <c r="AD14" s="327"/>
      <c r="AE14" s="327"/>
      <c r="AF14" s="327"/>
    </row>
    <row r="15" spans="1:32" x14ac:dyDescent="0.25">
      <c r="A15" s="343"/>
      <c r="B15" s="343"/>
      <c r="C15" s="343"/>
      <c r="D15" s="327" t="s">
        <v>57</v>
      </c>
      <c r="E15" s="327"/>
      <c r="F15" s="327"/>
      <c r="G15" s="327"/>
      <c r="H15" s="332"/>
      <c r="I15" s="332"/>
      <c r="J15" s="327" t="s">
        <v>58</v>
      </c>
      <c r="K15" s="327"/>
      <c r="L15" s="327"/>
      <c r="M15" s="327"/>
      <c r="N15" s="327"/>
      <c r="O15" s="330">
        <f>(N10+N11+N12)*H15</f>
        <v>0</v>
      </c>
      <c r="P15" s="330"/>
      <c r="Q15" s="330"/>
      <c r="R15" s="330"/>
      <c r="S15" s="330"/>
      <c r="T15" s="330"/>
      <c r="U15" s="330"/>
      <c r="V15" s="330"/>
      <c r="W15" s="173"/>
      <c r="X15" s="173"/>
      <c r="Y15" s="173"/>
      <c r="Z15" s="173"/>
      <c r="AA15" s="173"/>
      <c r="AB15" s="173"/>
      <c r="AC15" s="173"/>
      <c r="AD15" s="173"/>
      <c r="AE15" s="173"/>
      <c r="AF15" s="173"/>
    </row>
    <row r="16" spans="1:32" x14ac:dyDescent="0.25">
      <c r="A16" s="343"/>
      <c r="B16" s="343"/>
      <c r="C16" s="34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x14ac:dyDescent="0.25">
      <c r="A17" s="343"/>
      <c r="B17" s="343"/>
      <c r="C17" s="343"/>
      <c r="D17" s="327" t="s">
        <v>59</v>
      </c>
      <c r="E17" s="327"/>
      <c r="F17" s="327"/>
      <c r="G17" s="327"/>
      <c r="H17" s="327"/>
      <c r="I17" s="327"/>
      <c r="J17" s="327"/>
      <c r="K17" s="327"/>
      <c r="L17" s="174"/>
      <c r="M17" s="344"/>
      <c r="N17" s="344"/>
      <c r="O17" s="344"/>
      <c r="P17" s="344"/>
      <c r="Q17" s="344"/>
      <c r="R17" s="344"/>
      <c r="S17" s="344"/>
      <c r="T17" s="344"/>
      <c r="U17" s="344"/>
      <c r="V17" s="344"/>
      <c r="W17" s="173"/>
      <c r="X17" s="173"/>
      <c r="Y17" s="173"/>
      <c r="Z17" s="173"/>
      <c r="AA17" s="173"/>
      <c r="AB17" s="173"/>
      <c r="AC17" s="173"/>
      <c r="AD17" s="173"/>
      <c r="AE17" s="173"/>
      <c r="AF17" s="173"/>
    </row>
    <row r="18" spans="1:32" x14ac:dyDescent="0.25">
      <c r="A18" s="343"/>
      <c r="B18" s="343"/>
      <c r="C18" s="343"/>
      <c r="D18" s="327" t="s">
        <v>57</v>
      </c>
      <c r="E18" s="327"/>
      <c r="F18" s="327"/>
      <c r="G18" s="327"/>
      <c r="H18" s="332">
        <v>0</v>
      </c>
      <c r="I18" s="333"/>
      <c r="J18" s="327" t="s">
        <v>58</v>
      </c>
      <c r="K18" s="327"/>
      <c r="L18" s="327"/>
      <c r="M18" s="327"/>
      <c r="N18" s="327"/>
      <c r="O18" s="330">
        <f>(N10+N11+N12)*H18</f>
        <v>0</v>
      </c>
      <c r="P18" s="330"/>
      <c r="Q18" s="330"/>
      <c r="R18" s="330"/>
      <c r="S18" s="330"/>
      <c r="T18" s="330"/>
      <c r="U18" s="330"/>
      <c r="V18" s="330"/>
      <c r="W18" s="173"/>
      <c r="X18" s="173"/>
      <c r="Y18" s="173"/>
      <c r="Z18" s="173"/>
      <c r="AA18" s="173"/>
      <c r="AB18" s="173"/>
      <c r="AC18" s="173"/>
      <c r="AD18" s="173"/>
      <c r="AE18" s="173"/>
      <c r="AF18" s="173"/>
    </row>
    <row r="19" spans="1:32" x14ac:dyDescent="0.25">
      <c r="A19" s="327" t="s">
        <v>60</v>
      </c>
      <c r="B19" s="327"/>
      <c r="C19" s="327"/>
      <c r="D19" s="327"/>
      <c r="E19" s="327"/>
      <c r="F19" s="327"/>
      <c r="G19" s="327"/>
      <c r="H19" s="327"/>
      <c r="I19" s="327"/>
      <c r="J19" s="340" t="s">
        <v>48</v>
      </c>
      <c r="K19" s="340"/>
      <c r="L19" s="342">
        <f>N10+N11+N12-O15-O18</f>
        <v>25.837333333333333</v>
      </c>
      <c r="M19" s="342"/>
      <c r="N19" s="342"/>
      <c r="O19" s="342"/>
      <c r="P19" s="342"/>
      <c r="Q19" s="342"/>
      <c r="R19" s="342"/>
      <c r="S19" s="342"/>
      <c r="T19" s="342"/>
      <c r="U19" s="342"/>
      <c r="V19" s="342"/>
      <c r="W19" s="175"/>
      <c r="X19" s="173"/>
      <c r="Y19" s="173"/>
      <c r="Z19" s="173"/>
      <c r="AA19" s="173"/>
      <c r="AB19" s="173"/>
      <c r="AC19" s="173"/>
      <c r="AD19" s="173"/>
      <c r="AE19" s="173"/>
      <c r="AF19" s="173"/>
    </row>
    <row r="20" spans="1:32" x14ac:dyDescent="0.25">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row>
    <row r="21" spans="1:32" x14ac:dyDescent="0.25">
      <c r="A21" s="327" t="s">
        <v>45</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45"/>
      <c r="AC21" s="327"/>
      <c r="AD21" s="327"/>
      <c r="AE21" s="327"/>
      <c r="AF21" s="327"/>
    </row>
    <row r="22" spans="1:32" x14ac:dyDescent="0.25">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ht="12.75" customHeight="1" x14ac:dyDescent="0.25">
      <c r="A23" s="346" t="s">
        <v>61</v>
      </c>
      <c r="B23" s="346"/>
      <c r="C23" s="346"/>
      <c r="D23" s="346"/>
      <c r="E23" s="346"/>
      <c r="F23" s="346"/>
      <c r="G23" s="346"/>
      <c r="H23" s="346"/>
      <c r="I23" s="346"/>
      <c r="J23" s="346"/>
      <c r="K23" s="346"/>
      <c r="L23" s="346"/>
      <c r="M23" s="346"/>
      <c r="N23" s="347"/>
      <c r="O23" s="347"/>
      <c r="P23" s="347"/>
      <c r="Q23" s="347"/>
      <c r="R23" s="347"/>
      <c r="S23" s="347"/>
      <c r="T23" s="347"/>
      <c r="U23" s="327" t="s">
        <v>48</v>
      </c>
      <c r="V23" s="327"/>
      <c r="W23" s="327"/>
      <c r="X23" s="173"/>
      <c r="Y23" s="173"/>
      <c r="Z23" s="173"/>
      <c r="AA23" s="173"/>
      <c r="AB23" s="173"/>
      <c r="AC23" s="173"/>
      <c r="AD23" s="173"/>
      <c r="AE23" s="173"/>
      <c r="AF23" s="173"/>
    </row>
    <row r="24" spans="1:32" x14ac:dyDescent="0.25">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row>
    <row r="25" spans="1:32" x14ac:dyDescent="0.25">
      <c r="A25" s="343" t="s">
        <v>53</v>
      </c>
      <c r="B25" s="343"/>
      <c r="C25" s="343"/>
      <c r="D25" s="327" t="s">
        <v>54</v>
      </c>
      <c r="E25" s="327"/>
      <c r="F25" s="327"/>
      <c r="G25" s="327"/>
      <c r="H25" s="327"/>
      <c r="I25" s="327"/>
      <c r="J25" s="327"/>
      <c r="K25" s="327"/>
      <c r="L25" s="72"/>
      <c r="M25" s="327" t="s">
        <v>55</v>
      </c>
      <c r="N25" s="327"/>
      <c r="O25" s="344"/>
      <c r="P25" s="344"/>
      <c r="Q25" s="344"/>
      <c r="R25" s="344"/>
      <c r="S25" s="344"/>
      <c r="T25" s="344"/>
      <c r="U25" s="344"/>
      <c r="V25" s="344"/>
      <c r="W25" s="344"/>
      <c r="X25" s="344"/>
      <c r="Y25" s="344"/>
      <c r="Z25" s="327" t="s">
        <v>56</v>
      </c>
      <c r="AA25" s="327"/>
      <c r="AB25" s="327"/>
      <c r="AC25" s="327"/>
      <c r="AD25" s="327"/>
      <c r="AE25" s="327"/>
      <c r="AF25" s="327"/>
    </row>
    <row r="26" spans="1:32" x14ac:dyDescent="0.25">
      <c r="A26" s="343"/>
      <c r="B26" s="343"/>
      <c r="C26" s="343"/>
      <c r="D26" s="327" t="s">
        <v>57</v>
      </c>
      <c r="E26" s="327"/>
      <c r="F26" s="327"/>
      <c r="G26" s="327"/>
      <c r="H26" s="332"/>
      <c r="I26" s="332"/>
      <c r="J26" s="327" t="s">
        <v>58</v>
      </c>
      <c r="K26" s="327"/>
      <c r="L26" s="327"/>
      <c r="M26" s="327"/>
      <c r="N26" s="327"/>
      <c r="O26" s="330">
        <f>N23*H26</f>
        <v>0</v>
      </c>
      <c r="P26" s="330"/>
      <c r="Q26" s="330"/>
      <c r="R26" s="330"/>
      <c r="S26" s="330"/>
      <c r="T26" s="330"/>
      <c r="U26" s="330"/>
      <c r="V26" s="330"/>
      <c r="W26" s="173"/>
      <c r="X26" s="173"/>
      <c r="Y26" s="173"/>
      <c r="Z26" s="173"/>
      <c r="AA26" s="173"/>
      <c r="AB26" s="173"/>
      <c r="AC26" s="173"/>
      <c r="AD26" s="173"/>
      <c r="AE26" s="173"/>
      <c r="AF26" s="173"/>
    </row>
    <row r="27" spans="1:32" x14ac:dyDescent="0.25">
      <c r="A27" s="343"/>
      <c r="B27" s="343"/>
      <c r="C27" s="34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row>
    <row r="28" spans="1:32" x14ac:dyDescent="0.25">
      <c r="A28" s="343"/>
      <c r="B28" s="343"/>
      <c r="C28" s="343"/>
      <c r="D28" s="327" t="s">
        <v>59</v>
      </c>
      <c r="E28" s="327"/>
      <c r="F28" s="327"/>
      <c r="G28" s="327"/>
      <c r="H28" s="327"/>
      <c r="I28" s="327"/>
      <c r="J28" s="327"/>
      <c r="K28" s="327"/>
      <c r="L28" s="72"/>
      <c r="M28" s="327"/>
      <c r="N28" s="327"/>
      <c r="O28" s="327"/>
      <c r="P28" s="327"/>
      <c r="Q28" s="327"/>
      <c r="R28" s="327"/>
      <c r="S28" s="327"/>
      <c r="T28" s="327"/>
      <c r="U28" s="327"/>
      <c r="V28" s="327"/>
      <c r="W28" s="173"/>
      <c r="X28" s="173"/>
      <c r="Y28" s="173"/>
      <c r="Z28" s="173"/>
      <c r="AA28" s="173"/>
      <c r="AB28" s="173"/>
      <c r="AC28" s="173"/>
      <c r="AD28" s="173"/>
      <c r="AE28" s="173"/>
      <c r="AF28" s="173"/>
    </row>
    <row r="29" spans="1:32" x14ac:dyDescent="0.25">
      <c r="A29" s="343"/>
      <c r="B29" s="343"/>
      <c r="C29" s="343"/>
      <c r="D29" s="327" t="s">
        <v>57</v>
      </c>
      <c r="E29" s="327"/>
      <c r="F29" s="327"/>
      <c r="G29" s="327"/>
      <c r="H29" s="335"/>
      <c r="I29" s="335"/>
      <c r="J29" s="327" t="s">
        <v>58</v>
      </c>
      <c r="K29" s="327"/>
      <c r="L29" s="327"/>
      <c r="M29" s="327"/>
      <c r="N29" s="327"/>
      <c r="O29" s="330">
        <f>(N23*H29)</f>
        <v>0</v>
      </c>
      <c r="P29" s="330"/>
      <c r="Q29" s="330"/>
      <c r="R29" s="330"/>
      <c r="S29" s="330"/>
      <c r="T29" s="330"/>
      <c r="U29" s="330"/>
      <c r="V29" s="330"/>
      <c r="W29" s="173"/>
      <c r="X29" s="173"/>
      <c r="Y29" s="173"/>
      <c r="Z29" s="173"/>
      <c r="AA29" s="173"/>
      <c r="AB29" s="173"/>
      <c r="AC29" s="173"/>
      <c r="AD29" s="173"/>
      <c r="AE29" s="173"/>
      <c r="AF29" s="173"/>
    </row>
    <row r="30" spans="1:32" x14ac:dyDescent="0.25">
      <c r="A30" s="327" t="s">
        <v>60</v>
      </c>
      <c r="B30" s="327"/>
      <c r="C30" s="327"/>
      <c r="D30" s="327"/>
      <c r="E30" s="327"/>
      <c r="F30" s="327"/>
      <c r="G30" s="327"/>
      <c r="H30" s="327"/>
      <c r="I30" s="327"/>
      <c r="J30" s="327" t="s">
        <v>48</v>
      </c>
      <c r="K30" s="327"/>
      <c r="L30" s="342">
        <f>(N23-O29-O26)</f>
        <v>0</v>
      </c>
      <c r="M30" s="342"/>
      <c r="N30" s="342"/>
      <c r="O30" s="342"/>
      <c r="P30" s="342"/>
      <c r="Q30" s="342"/>
      <c r="R30" s="342"/>
      <c r="S30" s="342"/>
      <c r="T30" s="342"/>
      <c r="U30" s="342"/>
      <c r="V30" s="342"/>
      <c r="W30" s="72"/>
      <c r="X30" s="173"/>
      <c r="Y30" s="173"/>
      <c r="Z30" s="173"/>
      <c r="AA30" s="173"/>
      <c r="AB30" s="173"/>
      <c r="AC30" s="173"/>
      <c r="AD30" s="173"/>
      <c r="AE30" s="173"/>
      <c r="AF30" s="173"/>
    </row>
    <row r="31" spans="1:32" x14ac:dyDescent="0.25">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row>
    <row r="32" spans="1:32" x14ac:dyDescent="0.25">
      <c r="A32" s="327" t="s">
        <v>62</v>
      </c>
      <c r="B32" s="327"/>
      <c r="C32" s="327"/>
      <c r="D32" s="327"/>
      <c r="E32" s="327"/>
      <c r="F32" s="327"/>
      <c r="G32" s="327"/>
      <c r="H32" s="327"/>
      <c r="I32" s="327"/>
      <c r="J32" s="327"/>
      <c r="K32" s="327"/>
      <c r="L32" s="176" t="s">
        <v>63</v>
      </c>
      <c r="M32" s="327"/>
      <c r="N32" s="327"/>
      <c r="O32" s="327"/>
      <c r="P32" s="327"/>
      <c r="Q32" s="327"/>
      <c r="R32" s="327"/>
      <c r="S32" s="327"/>
      <c r="T32" s="327"/>
      <c r="U32" s="327"/>
      <c r="V32" s="340" t="s">
        <v>64</v>
      </c>
      <c r="W32" s="340"/>
      <c r="X32" s="340"/>
      <c r="Y32" s="341">
        <v>0</v>
      </c>
      <c r="Z32" s="341"/>
      <c r="AA32" s="341"/>
      <c r="AB32" s="341"/>
      <c r="AC32" s="341"/>
      <c r="AD32" s="341"/>
      <c r="AE32" s="341"/>
      <c r="AF32" s="341"/>
    </row>
    <row r="33" spans="1:32" x14ac:dyDescent="0.25">
      <c r="A33" s="327" t="s">
        <v>65</v>
      </c>
      <c r="B33" s="327"/>
      <c r="C33" s="327"/>
      <c r="D33" s="327"/>
      <c r="E33" s="327"/>
      <c r="F33" s="327"/>
      <c r="G33" s="327"/>
      <c r="H33" s="339">
        <v>0</v>
      </c>
      <c r="I33" s="339"/>
      <c r="J33" s="339"/>
      <c r="K33" s="72"/>
      <c r="L33" s="327" t="s">
        <v>66</v>
      </c>
      <c r="M33" s="327"/>
      <c r="N33" s="327"/>
      <c r="O33" s="327"/>
      <c r="P33" s="330">
        <v>17.5</v>
      </c>
      <c r="Q33" s="330"/>
      <c r="R33" s="330"/>
      <c r="S33" s="330"/>
      <c r="T33" s="330"/>
      <c r="U33" s="72"/>
      <c r="V33" s="340" t="s">
        <v>64</v>
      </c>
      <c r="W33" s="340"/>
      <c r="X33" s="340"/>
      <c r="Y33" s="341">
        <f>H33*P33</f>
        <v>0</v>
      </c>
      <c r="Z33" s="341"/>
      <c r="AA33" s="341"/>
      <c r="AB33" s="341"/>
      <c r="AC33" s="341"/>
      <c r="AD33" s="341"/>
      <c r="AE33" s="341"/>
      <c r="AF33" s="341"/>
    </row>
    <row r="34" spans="1:32" x14ac:dyDescent="0.25">
      <c r="A34" s="327" t="s">
        <v>67</v>
      </c>
      <c r="B34" s="327"/>
      <c r="C34" s="327"/>
      <c r="D34" s="327"/>
      <c r="E34" s="327"/>
      <c r="F34" s="327"/>
      <c r="G34" s="327"/>
      <c r="H34" s="339">
        <v>0</v>
      </c>
      <c r="I34" s="339"/>
      <c r="J34" s="339"/>
      <c r="K34" s="72"/>
      <c r="L34" s="327" t="s">
        <v>66</v>
      </c>
      <c r="M34" s="327"/>
      <c r="N34" s="327"/>
      <c r="O34" s="327"/>
      <c r="P34" s="330">
        <v>16.45</v>
      </c>
      <c r="Q34" s="330"/>
      <c r="R34" s="330"/>
      <c r="S34" s="330"/>
      <c r="T34" s="330"/>
      <c r="U34" s="72"/>
      <c r="V34" s="340" t="s">
        <v>64</v>
      </c>
      <c r="W34" s="340"/>
      <c r="X34" s="340"/>
      <c r="Y34" s="341">
        <f>H34*P34</f>
        <v>0</v>
      </c>
      <c r="Z34" s="341"/>
      <c r="AA34" s="341"/>
      <c r="AB34" s="341"/>
      <c r="AC34" s="341"/>
      <c r="AD34" s="341"/>
      <c r="AE34" s="341"/>
      <c r="AF34" s="341"/>
    </row>
    <row r="35" spans="1:32" x14ac:dyDescent="0.25">
      <c r="A35" s="72"/>
      <c r="B35" s="72"/>
      <c r="C35" s="72"/>
      <c r="D35" s="72"/>
      <c r="E35" s="72"/>
      <c r="F35" s="72"/>
      <c r="G35" s="72"/>
      <c r="H35" s="72"/>
      <c r="I35" s="72"/>
      <c r="J35" s="72"/>
      <c r="K35" s="72"/>
      <c r="L35" s="177"/>
      <c r="M35" s="177"/>
      <c r="N35" s="177"/>
      <c r="O35" s="337" t="s">
        <v>68</v>
      </c>
      <c r="P35" s="337"/>
      <c r="Q35" s="337"/>
      <c r="R35" s="337"/>
      <c r="S35" s="337"/>
      <c r="T35" s="337"/>
      <c r="U35" s="337"/>
      <c r="V35" s="337"/>
      <c r="W35" s="337"/>
      <c r="X35" s="337"/>
      <c r="Y35" s="338">
        <f>SUM(Y32:Y34,L30)</f>
        <v>0</v>
      </c>
      <c r="Z35" s="338"/>
      <c r="AA35" s="338"/>
      <c r="AB35" s="338"/>
      <c r="AC35" s="338"/>
      <c r="AD35" s="338"/>
      <c r="AE35" s="338"/>
      <c r="AF35" s="338"/>
    </row>
    <row r="36" spans="1:32" x14ac:dyDescent="0.25">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row>
    <row r="37" spans="1:32" x14ac:dyDescent="0.25">
      <c r="A37" s="327" t="s">
        <v>69</v>
      </c>
      <c r="B37" s="327"/>
      <c r="C37" s="327"/>
      <c r="D37" s="327"/>
      <c r="E37" s="327"/>
      <c r="F37" s="327"/>
      <c r="G37" s="327"/>
      <c r="H37" s="327"/>
      <c r="I37" s="327"/>
      <c r="J37" s="327"/>
      <c r="K37" s="327"/>
      <c r="L37" s="327"/>
      <c r="M37" s="327"/>
      <c r="N37" s="327"/>
      <c r="O37" s="327" t="s">
        <v>48</v>
      </c>
      <c r="P37" s="327"/>
      <c r="Q37" s="331">
        <f>SUM(Y35,L19)</f>
        <v>25.837333333333333</v>
      </c>
      <c r="R37" s="331"/>
      <c r="S37" s="331"/>
      <c r="T37" s="331"/>
      <c r="U37" s="331"/>
      <c r="V37" s="331"/>
      <c r="W37" s="331"/>
      <c r="X37" s="331"/>
      <c r="Y37" s="331"/>
      <c r="Z37" s="173"/>
      <c r="AA37" s="173"/>
      <c r="AB37" s="173"/>
      <c r="AC37" s="173"/>
      <c r="AD37" s="173"/>
      <c r="AE37" s="173"/>
      <c r="AF37" s="173"/>
    </row>
    <row r="38" spans="1:32" x14ac:dyDescent="0.25">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row>
    <row r="39" spans="1:32" x14ac:dyDescent="0.25">
      <c r="A39" s="327" t="s">
        <v>70</v>
      </c>
      <c r="B39" s="327"/>
      <c r="C39" s="327"/>
      <c r="D39" s="327"/>
      <c r="E39" s="327"/>
      <c r="F39" s="327"/>
      <c r="G39" s="327"/>
      <c r="H39" s="327"/>
      <c r="I39" s="327"/>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row>
    <row r="40" spans="1:32" x14ac:dyDescent="0.25">
      <c r="A40" s="327" t="s">
        <v>71</v>
      </c>
      <c r="B40" s="327"/>
      <c r="C40" s="327"/>
      <c r="D40" s="327"/>
      <c r="E40" s="327"/>
      <c r="F40" s="327"/>
      <c r="G40" s="333" t="s">
        <v>72</v>
      </c>
      <c r="H40" s="333"/>
      <c r="I40" s="333"/>
      <c r="J40" s="333"/>
      <c r="K40" s="334" t="s">
        <v>73</v>
      </c>
      <c r="L40" s="333"/>
      <c r="M40" s="333"/>
      <c r="N40" s="335">
        <v>0</v>
      </c>
      <c r="O40" s="335"/>
      <c r="P40" s="335"/>
      <c r="Q40" s="335"/>
      <c r="R40" s="335"/>
      <c r="S40" s="335"/>
      <c r="T40" s="335"/>
      <c r="U40" s="72"/>
      <c r="V40" s="327" t="s">
        <v>48</v>
      </c>
      <c r="W40" s="327"/>
      <c r="X40" s="330">
        <f>ROUND(IF((N10-O15-O18)&lt;0,0,(N10-O15-O18)*N40),2)</f>
        <v>0</v>
      </c>
      <c r="Y40" s="330" t="e">
        <f t="shared" ref="Y40:AF41" si="0">IF(F10-G15-G18&lt;0,0,F10-G15-G18*F40)</f>
        <v>#VALUE!</v>
      </c>
      <c r="Z40" s="330" t="e">
        <f t="shared" si="0"/>
        <v>#VALUE!</v>
      </c>
      <c r="AA40" s="330">
        <f t="shared" si="0"/>
        <v>0</v>
      </c>
      <c r="AB40" s="330" t="e">
        <f t="shared" si="0"/>
        <v>#VALUE!</v>
      </c>
      <c r="AC40" s="330">
        <f t="shared" si="0"/>
        <v>0</v>
      </c>
      <c r="AD40" s="330">
        <f t="shared" si="0"/>
        <v>0</v>
      </c>
      <c r="AE40" s="330">
        <f t="shared" si="0"/>
        <v>0</v>
      </c>
      <c r="AF40" s="330">
        <f t="shared" si="0"/>
        <v>0</v>
      </c>
    </row>
    <row r="41" spans="1:32" x14ac:dyDescent="0.25">
      <c r="A41" s="327" t="s">
        <v>74</v>
      </c>
      <c r="B41" s="327"/>
      <c r="C41" s="327"/>
      <c r="D41" s="327"/>
      <c r="E41" s="327"/>
      <c r="F41" s="327"/>
      <c r="G41" s="333" t="s">
        <v>75</v>
      </c>
      <c r="H41" s="333"/>
      <c r="I41" s="333"/>
      <c r="J41" s="333"/>
      <c r="K41" s="334" t="s">
        <v>76</v>
      </c>
      <c r="L41" s="333"/>
      <c r="M41" s="333"/>
      <c r="N41" s="335">
        <v>0</v>
      </c>
      <c r="O41" s="335"/>
      <c r="P41" s="335"/>
      <c r="Q41" s="335"/>
      <c r="R41" s="335"/>
      <c r="S41" s="335"/>
      <c r="T41" s="335"/>
      <c r="U41" s="72"/>
      <c r="V41" s="327" t="s">
        <v>48</v>
      </c>
      <c r="W41" s="327"/>
      <c r="X41" s="330">
        <f>ROUND(IF((N10+N11-O15-O18)&lt;0,0,(N10+N11-O15-O18)*N41),2)</f>
        <v>0</v>
      </c>
      <c r="Y41" s="330" t="e">
        <f t="shared" si="0"/>
        <v>#VALUE!</v>
      </c>
      <c r="Z41" s="330" t="e">
        <f t="shared" si="0"/>
        <v>#VALUE!</v>
      </c>
      <c r="AA41" s="330">
        <f t="shared" si="0"/>
        <v>0</v>
      </c>
      <c r="AB41" s="330" t="e">
        <f t="shared" si="0"/>
        <v>#VALUE!</v>
      </c>
      <c r="AC41" s="330">
        <f t="shared" si="0"/>
        <v>0</v>
      </c>
      <c r="AD41" s="330">
        <f t="shared" si="0"/>
        <v>0</v>
      </c>
      <c r="AE41" s="330">
        <f t="shared" si="0"/>
        <v>0</v>
      </c>
      <c r="AF41" s="330">
        <f t="shared" si="0"/>
        <v>0</v>
      </c>
    </row>
    <row r="42" spans="1:32" x14ac:dyDescent="0.25">
      <c r="A42" s="327" t="s">
        <v>77</v>
      </c>
      <c r="B42" s="327"/>
      <c r="C42" s="327"/>
      <c r="D42" s="327"/>
      <c r="E42" s="327"/>
      <c r="F42" s="327"/>
      <c r="G42" s="333" t="s">
        <v>78</v>
      </c>
      <c r="H42" s="333"/>
      <c r="I42" s="333"/>
      <c r="J42" s="333"/>
      <c r="K42" s="334" t="s">
        <v>79</v>
      </c>
      <c r="L42" s="333"/>
      <c r="M42" s="333"/>
      <c r="N42" s="336">
        <v>4.0000000000000001E-3</v>
      </c>
      <c r="O42" s="336"/>
      <c r="P42" s="336"/>
      <c r="Q42" s="336"/>
      <c r="R42" s="336"/>
      <c r="S42" s="336"/>
      <c r="T42" s="336"/>
      <c r="U42" s="72"/>
      <c r="V42" s="327" t="s">
        <v>48</v>
      </c>
      <c r="W42" s="327"/>
      <c r="X42" s="330">
        <f>ROUND((Q37+X40+X41)*N42,2)</f>
        <v>0.1</v>
      </c>
      <c r="Y42" s="330"/>
      <c r="Z42" s="330"/>
      <c r="AA42" s="330"/>
      <c r="AB42" s="330"/>
      <c r="AC42" s="330"/>
      <c r="AD42" s="330"/>
      <c r="AE42" s="330"/>
      <c r="AF42" s="330"/>
    </row>
    <row r="43" spans="1:32" x14ac:dyDescent="0.25">
      <c r="A43" s="327" t="s">
        <v>80</v>
      </c>
      <c r="B43" s="327"/>
      <c r="C43" s="327"/>
      <c r="D43" s="327"/>
      <c r="E43" s="327"/>
      <c r="F43" s="327"/>
      <c r="G43" s="333" t="s">
        <v>81</v>
      </c>
      <c r="H43" s="333"/>
      <c r="I43" s="333"/>
      <c r="J43" s="333"/>
      <c r="K43" s="334" t="s">
        <v>82</v>
      </c>
      <c r="L43" s="333"/>
      <c r="M43" s="333"/>
      <c r="N43" s="335">
        <v>0.13</v>
      </c>
      <c r="O43" s="335"/>
      <c r="P43" s="335"/>
      <c r="Q43" s="335"/>
      <c r="R43" s="335"/>
      <c r="S43" s="335"/>
      <c r="T43" s="335"/>
      <c r="U43" s="72"/>
      <c r="V43" s="327" t="s">
        <v>48</v>
      </c>
      <c r="W43" s="327"/>
      <c r="X43" s="330">
        <f>ROUND((Q37+X40+X41+X42)*N43,2)</f>
        <v>3.37</v>
      </c>
      <c r="Y43" s="330"/>
      <c r="Z43" s="330"/>
      <c r="AA43" s="330"/>
      <c r="AB43" s="330"/>
      <c r="AC43" s="330"/>
      <c r="AD43" s="330"/>
      <c r="AE43" s="330"/>
      <c r="AF43" s="330"/>
    </row>
    <row r="44" spans="1:32" x14ac:dyDescent="0.25">
      <c r="A44" s="327" t="s">
        <v>83</v>
      </c>
      <c r="B44" s="327"/>
      <c r="C44" s="327"/>
      <c r="D44" s="327"/>
      <c r="E44" s="327"/>
      <c r="F44" s="327"/>
      <c r="G44" s="332">
        <v>0.1</v>
      </c>
      <c r="H44" s="333"/>
      <c r="I44" s="333"/>
      <c r="J44" s="333"/>
      <c r="K44" s="334" t="s">
        <v>84</v>
      </c>
      <c r="L44" s="333"/>
      <c r="M44" s="333"/>
      <c r="N44" s="335">
        <v>0.1</v>
      </c>
      <c r="O44" s="335"/>
      <c r="P44" s="335"/>
      <c r="Q44" s="335"/>
      <c r="R44" s="335"/>
      <c r="S44" s="335"/>
      <c r="T44" s="335"/>
      <c r="U44" s="72"/>
      <c r="V44" s="327" t="s">
        <v>48</v>
      </c>
      <c r="W44" s="327"/>
      <c r="X44" s="330">
        <f>ROUND((Q37+X40+X41+X42+X43)*N44,2)</f>
        <v>2.93</v>
      </c>
      <c r="Y44" s="330"/>
      <c r="Z44" s="330"/>
      <c r="AA44" s="330"/>
      <c r="AB44" s="330"/>
      <c r="AC44" s="330"/>
      <c r="AD44" s="330"/>
      <c r="AE44" s="330"/>
      <c r="AF44" s="330"/>
    </row>
    <row r="45" spans="1:32" x14ac:dyDescent="0.25">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row>
    <row r="46" spans="1:32" x14ac:dyDescent="0.25">
      <c r="A46" s="327" t="s">
        <v>85</v>
      </c>
      <c r="B46" s="327"/>
      <c r="C46" s="327"/>
      <c r="D46" s="327"/>
      <c r="E46" s="327"/>
      <c r="F46" s="327"/>
      <c r="G46" s="327"/>
      <c r="H46" s="327"/>
      <c r="I46" s="327"/>
      <c r="J46" s="327"/>
      <c r="K46" s="327"/>
      <c r="L46" s="327"/>
      <c r="M46" s="327"/>
      <c r="N46" s="327"/>
      <c r="O46" s="327"/>
      <c r="P46" s="327"/>
      <c r="Q46" s="327"/>
      <c r="R46" s="327"/>
      <c r="S46" s="327"/>
      <c r="T46" s="327"/>
      <c r="U46" s="176"/>
      <c r="V46" s="327" t="s">
        <v>48</v>
      </c>
      <c r="W46" s="327"/>
      <c r="X46" s="330">
        <v>3</v>
      </c>
      <c r="Y46" s="330"/>
      <c r="Z46" s="330"/>
      <c r="AA46" s="330"/>
      <c r="AB46" s="330"/>
      <c r="AC46" s="330"/>
      <c r="AD46" s="330"/>
      <c r="AE46" s="330"/>
      <c r="AF46" s="330"/>
    </row>
    <row r="47" spans="1:32" x14ac:dyDescent="0.25">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row>
    <row r="48" spans="1:32" x14ac:dyDescent="0.25">
      <c r="A48" s="328" t="s">
        <v>86</v>
      </c>
      <c r="B48" s="328"/>
      <c r="C48" s="328"/>
      <c r="D48" s="328"/>
      <c r="E48" s="328"/>
      <c r="F48" s="328"/>
      <c r="G48" s="328"/>
      <c r="H48" s="328"/>
      <c r="I48" s="328"/>
      <c r="J48" s="328"/>
      <c r="K48" s="328"/>
      <c r="L48" s="328"/>
      <c r="M48" s="328"/>
      <c r="N48" s="328"/>
      <c r="O48" s="327" t="s">
        <v>48</v>
      </c>
      <c r="P48" s="327"/>
      <c r="Q48" s="331">
        <f>SUM(X42:AF44,Q37)+X41+X40+X46</f>
        <v>35.237333333333332</v>
      </c>
      <c r="R48" s="331"/>
      <c r="S48" s="331"/>
      <c r="T48" s="331"/>
      <c r="U48" s="331"/>
      <c r="V48" s="331"/>
      <c r="W48" s="331"/>
      <c r="X48" s="331"/>
      <c r="Y48" s="331"/>
      <c r="Z48" s="331"/>
      <c r="AA48" s="331"/>
      <c r="AB48" s="173"/>
      <c r="AC48" s="173"/>
      <c r="AD48" s="173"/>
      <c r="AE48" s="173"/>
      <c r="AF48" s="173"/>
    </row>
    <row r="49" spans="1:32" x14ac:dyDescent="0.25">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row>
    <row r="50" spans="1:32" x14ac:dyDescent="0.25">
      <c r="A50" s="328" t="s">
        <v>42</v>
      </c>
      <c r="B50" s="328"/>
      <c r="C50" s="328"/>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row>
    <row r="51" spans="1:32" x14ac:dyDescent="0.25">
      <c r="A51" s="176" t="s">
        <v>87</v>
      </c>
      <c r="B51" s="329" t="s">
        <v>88</v>
      </c>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row>
    <row r="52" spans="1:32" x14ac:dyDescent="0.25">
      <c r="A52" s="176" t="s">
        <v>73</v>
      </c>
      <c r="B52" s="327" t="s">
        <v>89</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row>
    <row r="53" spans="1:32" x14ac:dyDescent="0.25">
      <c r="A53" s="176" t="s">
        <v>76</v>
      </c>
      <c r="B53" s="327" t="s">
        <v>89</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row>
    <row r="54" spans="1:32" x14ac:dyDescent="0.25">
      <c r="A54" s="176" t="s">
        <v>79</v>
      </c>
      <c r="B54" s="327" t="s">
        <v>90</v>
      </c>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row>
    <row r="55" spans="1:32" x14ac:dyDescent="0.25">
      <c r="A55" s="176" t="s">
        <v>82</v>
      </c>
      <c r="B55" s="327" t="s">
        <v>91</v>
      </c>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row>
    <row r="56" spans="1:32" x14ac:dyDescent="0.25">
      <c r="A56" s="176" t="s">
        <v>84</v>
      </c>
      <c r="B56" s="327" t="s">
        <v>92</v>
      </c>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16"/>
  <sheetViews>
    <sheetView workbookViewId="0">
      <pane ySplit="2" topLeftCell="A50" activePane="bottomLeft" state="frozen"/>
      <selection activeCell="H40" sqref="H40"/>
      <selection pane="bottomLeft" activeCell="I71" sqref="I71"/>
    </sheetView>
  </sheetViews>
  <sheetFormatPr defaultRowHeight="15" x14ac:dyDescent="0.25"/>
  <cols>
    <col min="1" max="1" width="3.7109375" style="184" customWidth="1"/>
    <col min="2" max="2" width="13" customWidth="1"/>
    <col min="3" max="3" width="50.7109375" customWidth="1"/>
    <col min="5" max="5" width="3.7109375" customWidth="1"/>
  </cols>
  <sheetData>
    <row r="1" spans="2:4" s="184" customFormat="1" ht="15.75" thickBot="1" x14ac:dyDescent="0.3"/>
    <row r="2" spans="2:4" s="184" customFormat="1" ht="15.75" thickBot="1" x14ac:dyDescent="0.3">
      <c r="B2" s="189" t="s">
        <v>162</v>
      </c>
      <c r="C2" s="189" t="s">
        <v>267</v>
      </c>
      <c r="D2" s="189" t="s">
        <v>164</v>
      </c>
    </row>
    <row r="3" spans="2:4" x14ac:dyDescent="0.25">
      <c r="B3" s="313" t="s">
        <v>167</v>
      </c>
      <c r="C3" s="362" t="s">
        <v>163</v>
      </c>
      <c r="D3" s="361" t="s">
        <v>194</v>
      </c>
    </row>
    <row r="4" spans="2:4" x14ac:dyDescent="0.25">
      <c r="B4" s="313" t="s">
        <v>168</v>
      </c>
      <c r="C4" s="362"/>
      <c r="D4" s="359"/>
    </row>
    <row r="5" spans="2:4" x14ac:dyDescent="0.25">
      <c r="B5" s="313" t="s">
        <v>169</v>
      </c>
      <c r="C5" s="362"/>
      <c r="D5" s="359"/>
    </row>
    <row r="6" spans="2:4" x14ac:dyDescent="0.25">
      <c r="B6" s="313" t="s">
        <v>170</v>
      </c>
      <c r="C6" s="362"/>
      <c r="D6" s="359"/>
    </row>
    <row r="7" spans="2:4" x14ac:dyDescent="0.25">
      <c r="B7" s="314" t="s">
        <v>171</v>
      </c>
      <c r="C7" s="363"/>
      <c r="D7" s="360"/>
    </row>
    <row r="8" spans="2:4" s="186" customFormat="1" x14ac:dyDescent="0.25">
      <c r="B8" s="315" t="s">
        <v>173</v>
      </c>
      <c r="C8" s="362" t="s">
        <v>286</v>
      </c>
      <c r="D8" s="361" t="s">
        <v>172</v>
      </c>
    </row>
    <row r="9" spans="2:4" s="186" customFormat="1" x14ac:dyDescent="0.25">
      <c r="B9" s="315" t="s">
        <v>174</v>
      </c>
      <c r="C9" s="362"/>
      <c r="D9" s="359"/>
    </row>
    <row r="10" spans="2:4" s="186" customFormat="1" x14ac:dyDescent="0.25">
      <c r="B10" s="315" t="s">
        <v>175</v>
      </c>
      <c r="C10" s="362"/>
      <c r="D10" s="359"/>
    </row>
    <row r="11" spans="2:4" s="186" customFormat="1" x14ac:dyDescent="0.25">
      <c r="B11" s="315" t="s">
        <v>176</v>
      </c>
      <c r="C11" s="362"/>
      <c r="D11" s="359"/>
    </row>
    <row r="12" spans="2:4" s="186" customFormat="1" x14ac:dyDescent="0.25">
      <c r="B12" s="315" t="s">
        <v>177</v>
      </c>
      <c r="C12" s="363"/>
      <c r="D12" s="360"/>
    </row>
    <row r="13" spans="2:4" s="186" customFormat="1" x14ac:dyDescent="0.25">
      <c r="B13" s="317" t="s">
        <v>178</v>
      </c>
      <c r="C13" s="362" t="s">
        <v>196</v>
      </c>
      <c r="D13" s="361" t="s">
        <v>195</v>
      </c>
    </row>
    <row r="14" spans="2:4" s="186" customFormat="1" x14ac:dyDescent="0.25">
      <c r="B14" s="313" t="s">
        <v>179</v>
      </c>
      <c r="C14" s="362"/>
      <c r="D14" s="359"/>
    </row>
    <row r="15" spans="2:4" s="186" customFormat="1" x14ac:dyDescent="0.25">
      <c r="B15" s="313" t="s">
        <v>180</v>
      </c>
      <c r="C15" s="362"/>
      <c r="D15" s="359"/>
    </row>
    <row r="16" spans="2:4" s="186" customFormat="1" x14ac:dyDescent="0.25">
      <c r="B16" s="313" t="s">
        <v>181</v>
      </c>
      <c r="C16" s="362"/>
      <c r="D16" s="359"/>
    </row>
    <row r="17" spans="2:4" s="186" customFormat="1" x14ac:dyDescent="0.25">
      <c r="B17" s="313" t="s">
        <v>182</v>
      </c>
      <c r="C17" s="363"/>
      <c r="D17" s="360"/>
    </row>
    <row r="18" spans="2:4" s="186" customFormat="1" x14ac:dyDescent="0.25">
      <c r="B18" s="315" t="s">
        <v>184</v>
      </c>
      <c r="C18" s="362" t="s">
        <v>287</v>
      </c>
      <c r="D18" s="361" t="s">
        <v>183</v>
      </c>
    </row>
    <row r="19" spans="2:4" s="186" customFormat="1" x14ac:dyDescent="0.25">
      <c r="B19" s="315" t="s">
        <v>185</v>
      </c>
      <c r="C19" s="362"/>
      <c r="D19" s="359"/>
    </row>
    <row r="20" spans="2:4" s="186" customFormat="1" x14ac:dyDescent="0.25">
      <c r="B20" s="315" t="s">
        <v>186</v>
      </c>
      <c r="C20" s="362"/>
      <c r="D20" s="359"/>
    </row>
    <row r="21" spans="2:4" s="186" customFormat="1" x14ac:dyDescent="0.25">
      <c r="B21" s="315" t="s">
        <v>187</v>
      </c>
      <c r="C21" s="362"/>
      <c r="D21" s="359"/>
    </row>
    <row r="22" spans="2:4" s="186" customFormat="1" x14ac:dyDescent="0.25">
      <c r="B22" s="318" t="s">
        <v>188</v>
      </c>
      <c r="C22" s="363"/>
      <c r="D22" s="360"/>
    </row>
    <row r="23" spans="2:4" x14ac:dyDescent="0.25">
      <c r="B23" s="317" t="s">
        <v>189</v>
      </c>
      <c r="C23" s="355" t="s">
        <v>38</v>
      </c>
      <c r="D23" s="358">
        <v>6</v>
      </c>
    </row>
    <row r="24" spans="2:4" x14ac:dyDescent="0.25">
      <c r="B24" s="313" t="s">
        <v>190</v>
      </c>
      <c r="C24" s="356"/>
      <c r="D24" s="359"/>
    </row>
    <row r="25" spans="2:4" x14ac:dyDescent="0.25">
      <c r="B25" s="313" t="s">
        <v>191</v>
      </c>
      <c r="C25" s="356"/>
      <c r="D25" s="359"/>
    </row>
    <row r="26" spans="2:4" x14ac:dyDescent="0.25">
      <c r="B26" s="313" t="s">
        <v>192</v>
      </c>
      <c r="C26" s="356"/>
      <c r="D26" s="359"/>
    </row>
    <row r="27" spans="2:4" x14ac:dyDescent="0.25">
      <c r="B27" s="313" t="s">
        <v>193</v>
      </c>
      <c r="C27" s="357"/>
      <c r="D27" s="360"/>
    </row>
    <row r="28" spans="2:4" x14ac:dyDescent="0.25">
      <c r="B28" s="315" t="s">
        <v>197</v>
      </c>
      <c r="C28" s="355" t="s">
        <v>41</v>
      </c>
      <c r="D28" s="358">
        <v>7</v>
      </c>
    </row>
    <row r="29" spans="2:4" x14ac:dyDescent="0.25">
      <c r="B29" s="315" t="s">
        <v>198</v>
      </c>
      <c r="C29" s="356"/>
      <c r="D29" s="359"/>
    </row>
    <row r="30" spans="2:4" x14ac:dyDescent="0.25">
      <c r="B30" s="315" t="s">
        <v>199</v>
      </c>
      <c r="C30" s="356"/>
      <c r="D30" s="359"/>
    </row>
    <row r="31" spans="2:4" x14ac:dyDescent="0.25">
      <c r="B31" s="315" t="s">
        <v>200</v>
      </c>
      <c r="C31" s="356"/>
      <c r="D31" s="359"/>
    </row>
    <row r="32" spans="2:4" x14ac:dyDescent="0.25">
      <c r="B32" s="318" t="s">
        <v>201</v>
      </c>
      <c r="C32" s="357"/>
      <c r="D32" s="360"/>
    </row>
    <row r="33" spans="1:4" x14ac:dyDescent="0.25">
      <c r="B33" s="317" t="s">
        <v>203</v>
      </c>
      <c r="C33" s="355" t="s">
        <v>202</v>
      </c>
      <c r="D33" s="358">
        <v>8</v>
      </c>
    </row>
    <row r="34" spans="1:4" x14ac:dyDescent="0.25">
      <c r="B34" s="313" t="s">
        <v>204</v>
      </c>
      <c r="C34" s="356"/>
      <c r="D34" s="359"/>
    </row>
    <row r="35" spans="1:4" x14ac:dyDescent="0.25">
      <c r="B35" s="313" t="s">
        <v>205</v>
      </c>
      <c r="C35" s="356"/>
      <c r="D35" s="359"/>
    </row>
    <row r="36" spans="1:4" x14ac:dyDescent="0.25">
      <c r="A36" s="289"/>
      <c r="B36" s="313" t="s">
        <v>206</v>
      </c>
      <c r="C36" s="356"/>
      <c r="D36" s="359"/>
    </row>
    <row r="37" spans="1:4" x14ac:dyDescent="0.25">
      <c r="A37" s="289"/>
      <c r="B37" s="313" t="s">
        <v>207</v>
      </c>
      <c r="C37" s="357"/>
      <c r="D37" s="360"/>
    </row>
    <row r="38" spans="1:4" s="186" customFormat="1" x14ac:dyDescent="0.25">
      <c r="A38" s="289"/>
      <c r="B38" s="221" t="s">
        <v>208</v>
      </c>
      <c r="C38" s="355" t="s">
        <v>202</v>
      </c>
      <c r="D38" s="358" t="s">
        <v>213</v>
      </c>
    </row>
    <row r="39" spans="1:4" s="186" customFormat="1" x14ac:dyDescent="0.25">
      <c r="A39" s="289"/>
      <c r="B39" s="222" t="s">
        <v>209</v>
      </c>
      <c r="C39" s="356"/>
      <c r="D39" s="359"/>
    </row>
    <row r="40" spans="1:4" s="186" customFormat="1" x14ac:dyDescent="0.25">
      <c r="A40" s="289"/>
      <c r="B40" s="222" t="s">
        <v>210</v>
      </c>
      <c r="C40" s="356"/>
      <c r="D40" s="359"/>
    </row>
    <row r="41" spans="1:4" s="186" customFormat="1" x14ac:dyDescent="0.25">
      <c r="A41" s="289"/>
      <c r="B41" s="222" t="s">
        <v>211</v>
      </c>
      <c r="C41" s="356"/>
      <c r="D41" s="359"/>
    </row>
    <row r="42" spans="1:4" s="186" customFormat="1" x14ac:dyDescent="0.25">
      <c r="A42" s="289"/>
      <c r="B42" s="223" t="s">
        <v>212</v>
      </c>
      <c r="C42" s="357"/>
      <c r="D42" s="360"/>
    </row>
    <row r="43" spans="1:4" s="186" customFormat="1" x14ac:dyDescent="0.25">
      <c r="A43" s="289"/>
      <c r="B43" s="221" t="s">
        <v>214</v>
      </c>
      <c r="C43" s="355" t="s">
        <v>219</v>
      </c>
      <c r="D43" s="358">
        <v>9</v>
      </c>
    </row>
    <row r="44" spans="1:4" s="186" customFormat="1" x14ac:dyDescent="0.25">
      <c r="A44" s="289"/>
      <c r="B44" s="222" t="s">
        <v>215</v>
      </c>
      <c r="C44" s="356"/>
      <c r="D44" s="359"/>
    </row>
    <row r="45" spans="1:4" s="186" customFormat="1" x14ac:dyDescent="0.25">
      <c r="A45" s="289"/>
      <c r="B45" s="222" t="s">
        <v>216</v>
      </c>
      <c r="C45" s="356"/>
      <c r="D45" s="359"/>
    </row>
    <row r="46" spans="1:4" s="186" customFormat="1" x14ac:dyDescent="0.25">
      <c r="A46" s="289"/>
      <c r="B46" s="222" t="s">
        <v>217</v>
      </c>
      <c r="C46" s="356"/>
      <c r="D46" s="359"/>
    </row>
    <row r="47" spans="1:4" s="186" customFormat="1" x14ac:dyDescent="0.25">
      <c r="A47" s="289"/>
      <c r="B47" s="223" t="s">
        <v>218</v>
      </c>
      <c r="C47" s="357"/>
      <c r="D47" s="360"/>
    </row>
    <row r="48" spans="1:4" s="186" customFormat="1" x14ac:dyDescent="0.25">
      <c r="A48" s="289"/>
      <c r="B48" s="221" t="s">
        <v>221</v>
      </c>
      <c r="C48" s="355" t="s">
        <v>219</v>
      </c>
      <c r="D48" s="358" t="s">
        <v>220</v>
      </c>
    </row>
    <row r="49" spans="1:4" s="186" customFormat="1" x14ac:dyDescent="0.25">
      <c r="A49" s="289"/>
      <c r="B49" s="222" t="s">
        <v>222</v>
      </c>
      <c r="C49" s="356"/>
      <c r="D49" s="359"/>
    </row>
    <row r="50" spans="1:4" s="186" customFormat="1" x14ac:dyDescent="0.25">
      <c r="A50" s="289"/>
      <c r="B50" s="222" t="s">
        <v>223</v>
      </c>
      <c r="C50" s="356"/>
      <c r="D50" s="359"/>
    </row>
    <row r="51" spans="1:4" s="186" customFormat="1" x14ac:dyDescent="0.25">
      <c r="A51" s="289"/>
      <c r="B51" s="222" t="s">
        <v>224</v>
      </c>
      <c r="C51" s="356"/>
      <c r="D51" s="359"/>
    </row>
    <row r="52" spans="1:4" s="186" customFormat="1" x14ac:dyDescent="0.25">
      <c r="A52" s="289"/>
      <c r="B52" s="223" t="s">
        <v>225</v>
      </c>
      <c r="C52" s="357"/>
      <c r="D52" s="360"/>
    </row>
    <row r="53" spans="1:4" s="186" customFormat="1" x14ac:dyDescent="0.25">
      <c r="A53" s="289"/>
      <c r="B53" s="221" t="s">
        <v>227</v>
      </c>
      <c r="C53" s="355" t="s">
        <v>226</v>
      </c>
      <c r="D53" s="358">
        <v>10</v>
      </c>
    </row>
    <row r="54" spans="1:4" s="186" customFormat="1" x14ac:dyDescent="0.25">
      <c r="A54" s="289"/>
      <c r="B54" s="222" t="s">
        <v>228</v>
      </c>
      <c r="C54" s="356"/>
      <c r="D54" s="359"/>
    </row>
    <row r="55" spans="1:4" s="186" customFormat="1" x14ac:dyDescent="0.25">
      <c r="A55" s="289"/>
      <c r="B55" s="222" t="s">
        <v>229</v>
      </c>
      <c r="C55" s="356"/>
      <c r="D55" s="359"/>
    </row>
    <row r="56" spans="1:4" s="186" customFormat="1" x14ac:dyDescent="0.25">
      <c r="A56" s="289"/>
      <c r="B56" s="222" t="s">
        <v>230</v>
      </c>
      <c r="C56" s="356"/>
      <c r="D56" s="359"/>
    </row>
    <row r="57" spans="1:4" s="186" customFormat="1" x14ac:dyDescent="0.25">
      <c r="A57" s="289"/>
      <c r="B57" s="223" t="s">
        <v>231</v>
      </c>
      <c r="C57" s="357"/>
      <c r="D57" s="360"/>
    </row>
    <row r="58" spans="1:4" s="186" customFormat="1" ht="15" customHeight="1" x14ac:dyDescent="0.25">
      <c r="A58" s="289"/>
      <c r="B58" s="315" t="s">
        <v>232</v>
      </c>
      <c r="C58" s="355" t="s">
        <v>237</v>
      </c>
      <c r="D58" s="358">
        <v>11</v>
      </c>
    </row>
    <row r="59" spans="1:4" s="186" customFormat="1" x14ac:dyDescent="0.25">
      <c r="A59" s="289"/>
      <c r="B59" s="315" t="s">
        <v>233</v>
      </c>
      <c r="C59" s="356"/>
      <c r="D59" s="359"/>
    </row>
    <row r="60" spans="1:4" s="186" customFormat="1" x14ac:dyDescent="0.25">
      <c r="A60" s="289"/>
      <c r="B60" s="315" t="s">
        <v>234</v>
      </c>
      <c r="C60" s="356"/>
      <c r="D60" s="359"/>
    </row>
    <row r="61" spans="1:4" s="186" customFormat="1" x14ac:dyDescent="0.25">
      <c r="A61" s="289"/>
      <c r="B61" s="315" t="s">
        <v>235</v>
      </c>
      <c r="C61" s="356"/>
      <c r="D61" s="359"/>
    </row>
    <row r="62" spans="1:4" s="186" customFormat="1" x14ac:dyDescent="0.25">
      <c r="A62" s="289"/>
      <c r="B62" s="318" t="s">
        <v>236</v>
      </c>
      <c r="C62" s="357"/>
      <c r="D62" s="360"/>
    </row>
    <row r="63" spans="1:4" s="186" customFormat="1" x14ac:dyDescent="0.25">
      <c r="A63" s="289"/>
      <c r="B63" s="221" t="s">
        <v>239</v>
      </c>
      <c r="C63" s="355" t="s">
        <v>237</v>
      </c>
      <c r="D63" s="358" t="s">
        <v>238</v>
      </c>
    </row>
    <row r="64" spans="1:4" s="186" customFormat="1" x14ac:dyDescent="0.25">
      <c r="A64" s="289"/>
      <c r="B64" s="222" t="s">
        <v>240</v>
      </c>
      <c r="C64" s="356"/>
      <c r="D64" s="359"/>
    </row>
    <row r="65" spans="1:4" s="186" customFormat="1" x14ac:dyDescent="0.25">
      <c r="A65" s="289"/>
      <c r="B65" s="222" t="s">
        <v>241</v>
      </c>
      <c r="C65" s="356"/>
      <c r="D65" s="359"/>
    </row>
    <row r="66" spans="1:4" s="186" customFormat="1" x14ac:dyDescent="0.25">
      <c r="A66" s="289"/>
      <c r="B66" s="222" t="s">
        <v>242</v>
      </c>
      <c r="C66" s="356"/>
      <c r="D66" s="359"/>
    </row>
    <row r="67" spans="1:4" s="186" customFormat="1" x14ac:dyDescent="0.25">
      <c r="A67" s="289"/>
      <c r="B67" s="223" t="s">
        <v>243</v>
      </c>
      <c r="C67" s="357"/>
      <c r="D67" s="360"/>
    </row>
    <row r="68" spans="1:4" s="186" customFormat="1" x14ac:dyDescent="0.25">
      <c r="A68" s="289"/>
      <c r="B68" s="221" t="s">
        <v>245</v>
      </c>
      <c r="C68" s="355" t="s">
        <v>255</v>
      </c>
      <c r="D68" s="358">
        <v>12</v>
      </c>
    </row>
    <row r="69" spans="1:4" s="186" customFormat="1" x14ac:dyDescent="0.25">
      <c r="A69" s="289"/>
      <c r="B69" s="222" t="s">
        <v>246</v>
      </c>
      <c r="C69" s="356"/>
      <c r="D69" s="359"/>
    </row>
    <row r="70" spans="1:4" s="186" customFormat="1" x14ac:dyDescent="0.25">
      <c r="A70" s="289"/>
      <c r="B70" s="222" t="s">
        <v>247</v>
      </c>
      <c r="C70" s="356"/>
      <c r="D70" s="359"/>
    </row>
    <row r="71" spans="1:4" s="186" customFormat="1" x14ac:dyDescent="0.25">
      <c r="A71" s="289"/>
      <c r="B71" s="222" t="s">
        <v>248</v>
      </c>
      <c r="C71" s="356"/>
      <c r="D71" s="359"/>
    </row>
    <row r="72" spans="1:4" s="186" customFormat="1" x14ac:dyDescent="0.25">
      <c r="A72" s="289"/>
      <c r="B72" s="223" t="s">
        <v>249</v>
      </c>
      <c r="C72" s="357"/>
      <c r="D72" s="360"/>
    </row>
    <row r="73" spans="1:4" s="186" customFormat="1" x14ac:dyDescent="0.25">
      <c r="A73" s="289"/>
      <c r="B73" s="221" t="s">
        <v>250</v>
      </c>
      <c r="C73" s="355" t="s">
        <v>255</v>
      </c>
      <c r="D73" s="358" t="s">
        <v>244</v>
      </c>
    </row>
    <row r="74" spans="1:4" s="186" customFormat="1" x14ac:dyDescent="0.25">
      <c r="A74" s="289"/>
      <c r="B74" s="222" t="s">
        <v>251</v>
      </c>
      <c r="C74" s="356"/>
      <c r="D74" s="359"/>
    </row>
    <row r="75" spans="1:4" s="186" customFormat="1" x14ac:dyDescent="0.25">
      <c r="A75" s="289"/>
      <c r="B75" s="222" t="s">
        <v>252</v>
      </c>
      <c r="C75" s="356"/>
      <c r="D75" s="359"/>
    </row>
    <row r="76" spans="1:4" s="186" customFormat="1" x14ac:dyDescent="0.25">
      <c r="A76" s="289"/>
      <c r="B76" s="222" t="s">
        <v>253</v>
      </c>
      <c r="C76" s="356"/>
      <c r="D76" s="359"/>
    </row>
    <row r="77" spans="1:4" s="186" customFormat="1" x14ac:dyDescent="0.25">
      <c r="A77" s="289"/>
      <c r="B77" s="223" t="s">
        <v>254</v>
      </c>
      <c r="C77" s="357"/>
      <c r="D77" s="360"/>
    </row>
    <row r="78" spans="1:4" x14ac:dyDescent="0.25">
      <c r="A78" s="289"/>
      <c r="B78" s="221" t="s">
        <v>256</v>
      </c>
      <c r="C78" s="355" t="s">
        <v>39</v>
      </c>
      <c r="D78" s="358">
        <v>13</v>
      </c>
    </row>
    <row r="79" spans="1:4" x14ac:dyDescent="0.25">
      <c r="A79" s="289"/>
      <c r="B79" s="222" t="s">
        <v>257</v>
      </c>
      <c r="C79" s="356"/>
      <c r="D79" s="359"/>
    </row>
    <row r="80" spans="1:4" x14ac:dyDescent="0.25">
      <c r="A80" s="289"/>
      <c r="B80" s="222" t="s">
        <v>258</v>
      </c>
      <c r="C80" s="356"/>
      <c r="D80" s="359"/>
    </row>
    <row r="81" spans="1:4" x14ac:dyDescent="0.25">
      <c r="A81" s="289"/>
      <c r="B81" s="222" t="s">
        <v>259</v>
      </c>
      <c r="C81" s="356"/>
      <c r="D81" s="359"/>
    </row>
    <row r="82" spans="1:4" x14ac:dyDescent="0.25">
      <c r="A82" s="289"/>
      <c r="B82" s="223" t="s">
        <v>260</v>
      </c>
      <c r="C82" s="357"/>
      <c r="D82" s="360"/>
    </row>
    <row r="83" spans="1:4" s="231" customFormat="1" x14ac:dyDescent="0.25">
      <c r="A83" s="289"/>
      <c r="B83" s="221" t="s">
        <v>262</v>
      </c>
      <c r="C83" s="355" t="s">
        <v>261</v>
      </c>
      <c r="D83" s="358">
        <v>14</v>
      </c>
    </row>
    <row r="84" spans="1:4" s="231" customFormat="1" x14ac:dyDescent="0.25">
      <c r="A84" s="289"/>
      <c r="B84" s="222" t="s">
        <v>263</v>
      </c>
      <c r="C84" s="356"/>
      <c r="D84" s="359"/>
    </row>
    <row r="85" spans="1:4" s="231" customFormat="1" x14ac:dyDescent="0.25">
      <c r="A85" s="289"/>
      <c r="B85" s="222" t="s">
        <v>264</v>
      </c>
      <c r="C85" s="356"/>
      <c r="D85" s="359"/>
    </row>
    <row r="86" spans="1:4" s="231" customFormat="1" x14ac:dyDescent="0.25">
      <c r="A86" s="289"/>
      <c r="B86" s="222" t="s">
        <v>265</v>
      </c>
      <c r="C86" s="356"/>
      <c r="D86" s="359"/>
    </row>
    <row r="87" spans="1:4" s="231" customFormat="1" x14ac:dyDescent="0.25">
      <c r="A87" s="289"/>
      <c r="B87" s="223" t="s">
        <v>266</v>
      </c>
      <c r="C87" s="357"/>
      <c r="D87" s="360"/>
    </row>
    <row r="88" spans="1:4" x14ac:dyDescent="0.25">
      <c r="A88" s="289"/>
      <c r="B88" s="316" t="s">
        <v>325</v>
      </c>
      <c r="C88" s="355" t="s">
        <v>166</v>
      </c>
      <c r="D88" s="358">
        <v>15</v>
      </c>
    </row>
    <row r="89" spans="1:4" x14ac:dyDescent="0.25">
      <c r="A89" s="289"/>
      <c r="B89" s="315" t="s">
        <v>326</v>
      </c>
      <c r="C89" s="356"/>
      <c r="D89" s="359"/>
    </row>
    <row r="90" spans="1:4" x14ac:dyDescent="0.25">
      <c r="A90" s="289"/>
      <c r="B90" s="315" t="s">
        <v>327</v>
      </c>
      <c r="C90" s="356"/>
      <c r="D90" s="359"/>
    </row>
    <row r="91" spans="1:4" x14ac:dyDescent="0.25">
      <c r="A91" s="289"/>
      <c r="B91" s="315" t="s">
        <v>328</v>
      </c>
      <c r="C91" s="356"/>
      <c r="D91" s="359"/>
    </row>
    <row r="92" spans="1:4" x14ac:dyDescent="0.25">
      <c r="A92" s="289"/>
      <c r="B92" s="318" t="s">
        <v>329</v>
      </c>
      <c r="C92" s="357"/>
      <c r="D92" s="360"/>
    </row>
    <row r="93" spans="1:4" x14ac:dyDescent="0.25">
      <c r="A93" s="289"/>
    </row>
    <row r="94" spans="1:4" x14ac:dyDescent="0.25">
      <c r="A94" s="289"/>
    </row>
    <row r="95" spans="1:4" x14ac:dyDescent="0.25">
      <c r="A95" s="289"/>
    </row>
    <row r="96" spans="1:4" x14ac:dyDescent="0.25">
      <c r="A96" s="289"/>
    </row>
    <row r="97" spans="1:1" x14ac:dyDescent="0.25">
      <c r="A97" s="289"/>
    </row>
    <row r="98" spans="1:1" x14ac:dyDescent="0.25">
      <c r="A98" s="289"/>
    </row>
    <row r="99" spans="1:1" x14ac:dyDescent="0.25">
      <c r="A99" s="289"/>
    </row>
    <row r="100" spans="1:1" x14ac:dyDescent="0.25">
      <c r="A100" s="289"/>
    </row>
    <row r="101" spans="1:1" x14ac:dyDescent="0.25">
      <c r="A101" s="289"/>
    </row>
    <row r="102" spans="1:1" x14ac:dyDescent="0.25">
      <c r="A102" s="289"/>
    </row>
    <row r="103" spans="1:1" x14ac:dyDescent="0.25">
      <c r="A103" s="289"/>
    </row>
    <row r="104" spans="1:1" x14ac:dyDescent="0.25">
      <c r="A104" s="289"/>
    </row>
    <row r="105" spans="1:1" x14ac:dyDescent="0.25">
      <c r="A105" s="289"/>
    </row>
    <row r="106" spans="1:1" x14ac:dyDescent="0.25">
      <c r="A106" s="289"/>
    </row>
    <row r="107" spans="1:1" x14ac:dyDescent="0.25">
      <c r="A107" s="289"/>
    </row>
    <row r="108" spans="1:1" x14ac:dyDescent="0.25">
      <c r="A108" s="289"/>
    </row>
    <row r="109" spans="1:1" x14ac:dyDescent="0.25">
      <c r="A109" s="289"/>
    </row>
    <row r="110" spans="1:1" x14ac:dyDescent="0.25">
      <c r="A110" s="289"/>
    </row>
    <row r="111" spans="1:1" x14ac:dyDescent="0.25">
      <c r="A111" s="289"/>
    </row>
    <row r="112" spans="1:1" x14ac:dyDescent="0.25">
      <c r="A112" s="289"/>
    </row>
    <row r="113" spans="1:1" x14ac:dyDescent="0.25">
      <c r="A113" s="289"/>
    </row>
    <row r="114" spans="1:1" x14ac:dyDescent="0.25">
      <c r="A114" s="289"/>
    </row>
    <row r="115" spans="1:1" x14ac:dyDescent="0.25">
      <c r="A115" s="289"/>
    </row>
    <row r="116" spans="1:1" x14ac:dyDescent="0.25">
      <c r="A116" s="289"/>
    </row>
  </sheetData>
  <mergeCells count="36">
    <mergeCell ref="C78:C82"/>
    <mergeCell ref="D78:D82"/>
    <mergeCell ref="C88:C92"/>
    <mergeCell ref="D88:D92"/>
    <mergeCell ref="C83:C87"/>
    <mergeCell ref="D83:D87"/>
    <mergeCell ref="C3:C7"/>
    <mergeCell ref="C23:C27"/>
    <mergeCell ref="C28:C32"/>
    <mergeCell ref="C33:C37"/>
    <mergeCell ref="C8:C12"/>
    <mergeCell ref="C13:C17"/>
    <mergeCell ref="C18:C22"/>
    <mergeCell ref="D3:D7"/>
    <mergeCell ref="D23:D27"/>
    <mergeCell ref="D28:D32"/>
    <mergeCell ref="D33:D37"/>
    <mergeCell ref="D8:D12"/>
    <mergeCell ref="D13:D17"/>
    <mergeCell ref="D18:D22"/>
    <mergeCell ref="C38:C42"/>
    <mergeCell ref="D38:D42"/>
    <mergeCell ref="C43:C47"/>
    <mergeCell ref="D43:D47"/>
    <mergeCell ref="C48:C52"/>
    <mergeCell ref="D48:D52"/>
    <mergeCell ref="C68:C72"/>
    <mergeCell ref="D68:D72"/>
    <mergeCell ref="C73:C77"/>
    <mergeCell ref="D73:D77"/>
    <mergeCell ref="C53:C57"/>
    <mergeCell ref="D53:D57"/>
    <mergeCell ref="C58:C62"/>
    <mergeCell ref="D58:D62"/>
    <mergeCell ref="C63:C67"/>
    <mergeCell ref="D63:D6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85"/>
  <sheetViews>
    <sheetView tabSelected="1" zoomScale="85" zoomScaleNormal="85" workbookViewId="0">
      <selection activeCell="B81" sqref="B81:E85"/>
    </sheetView>
  </sheetViews>
  <sheetFormatPr defaultRowHeight="15" x14ac:dyDescent="0.25"/>
  <cols>
    <col min="1" max="1" width="4.7109375" style="289" customWidth="1"/>
    <col min="2" max="2" width="13.7109375" customWidth="1"/>
    <col min="3" max="3" width="100.7109375" style="198" customWidth="1"/>
    <col min="4" max="4" width="10.7109375" customWidth="1"/>
    <col min="5" max="5" width="10.7109375" style="187" customWidth="1"/>
  </cols>
  <sheetData>
    <row r="1" spans="1:6" ht="20.25" customHeight="1" x14ac:dyDescent="0.25">
      <c r="B1" s="170" t="s">
        <v>165</v>
      </c>
      <c r="C1" s="227" t="s">
        <v>40</v>
      </c>
      <c r="D1" s="170" t="s">
        <v>4</v>
      </c>
      <c r="E1" s="188" t="s">
        <v>6</v>
      </c>
    </row>
    <row r="2" spans="1:6" s="280" customFormat="1" ht="180" x14ac:dyDescent="0.25">
      <c r="A2" s="289"/>
      <c r="B2" s="299" t="str">
        <f>'BSIC01.a-3C '!B2</f>
        <v>BSIC01.a-3C</v>
      </c>
      <c r="C2" s="300" t="str">
        <f>'BSIC01.a-3C '!C2</f>
        <v>Compenso per la realizzazione di riduzione di traffico (strettoia) su autostrada a 3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2-4)</v>
      </c>
      <c r="D2" s="301" t="str">
        <f>'BSIC01.a-3C '!I54</f>
        <v>€/sett.</v>
      </c>
      <c r="E2" s="302">
        <f>'BSIC01.a-3C '!J54</f>
        <v>1025.8548713333332</v>
      </c>
    </row>
    <row r="3" spans="1:6" s="280" customFormat="1" ht="40.5" customHeight="1" x14ac:dyDescent="0.25">
      <c r="A3" s="289"/>
      <c r="B3" s="299" t="str">
        <f>'BSIC01.b-3C '!B2</f>
        <v>BSIC01.b-3C</v>
      </c>
      <c r="C3" s="300" t="str">
        <f>'BSIC01.b-3C '!C2</f>
        <v>Idem come al BSIC01.a-3C.
Per ogni settimana in più.</v>
      </c>
      <c r="D3" s="301" t="str">
        <f>'BSIC01.b-3C '!H49</f>
        <v>€/sett.</v>
      </c>
      <c r="E3" s="302">
        <f>'BSIC01.b-3C '!I49</f>
        <v>56.585850000000001</v>
      </c>
    </row>
    <row r="4" spans="1:6" s="280" customFormat="1" ht="72.75" customHeight="1" x14ac:dyDescent="0.25">
      <c r="A4" s="289"/>
      <c r="B4" s="299" t="str">
        <f>'BSIC01.c-3C '!B2</f>
        <v>BSIC01.c-3C</v>
      </c>
      <c r="C4" s="300" t="str">
        <f>'BSIC01.c-3C '!C2</f>
        <v xml:space="preserve">Sovrapprezzo per installazione e rimozione, compreso il mantenimento in efficienza, di segnaletica orizzontale  di riduzione di traffico (strettoia) su autostrada a 3 corsie con chiusura di una via di traffico descritta al BSIC01.a-3C.
Per ogni installazione/rimozione.
</v>
      </c>
      <c r="D4" s="301" t="str">
        <f>'BSIC01.c-3C '!G45</f>
        <v>€/cad</v>
      </c>
      <c r="E4" s="302">
        <f>'BSIC01.c-3C '!H45</f>
        <v>396</v>
      </c>
    </row>
    <row r="5" spans="1:6" s="280" customFormat="1" ht="72" customHeight="1" x14ac:dyDescent="0.25">
      <c r="A5" s="289"/>
      <c r="B5" s="299" t="str">
        <f>'BSIC01.d-3C '!B2</f>
        <v>BSIC01.d-3C</v>
      </c>
      <c r="C5" s="300" t="str">
        <f>'BSIC01.d-3C '!C2</f>
        <v xml:space="preserve">Sovrapprezzo giornaliero, escluso il primo, per l'uso di delineatori, lampeggianti, sacchetti e  pannello 90x90 fondo nero - 8 fari a led, compreso il mantenimento in efficienza, per  riduzione di traffico (strettoia) su autostrada a 3 corsie con chiusura di una via di traffico descritta al BSIC01a-3C.
Per giorno di utilizzo.
</v>
      </c>
      <c r="D5" s="301" t="str">
        <f>'BSIC01.d-3C '!G47</f>
        <v>€/giorno</v>
      </c>
      <c r="E5" s="302">
        <f>'BSIC01.d-3C '!H47</f>
        <v>128.22442133333334</v>
      </c>
    </row>
    <row r="6" spans="1:6" s="280" customFormat="1" ht="59.25" customHeight="1" x14ac:dyDescent="0.25">
      <c r="A6" s="289"/>
      <c r="B6" s="299" t="str">
        <f>'BSIC01.e-3C'!B2</f>
        <v>BSIC01.e-3C</v>
      </c>
      <c r="C6" s="300" t="str">
        <f>'BSIC01.e-3C'!C2</f>
        <v xml:space="preserve">Compenso per l'abbattimento di segnaletica di riduzione di traffico (strettoia) su autostrada a 3 corsie con chiusura di una via di traffico descritta al BSIC01.a-3C, ed il successivo rialzamento in loco.
Per ogni abbattimento/rialzamento.
</v>
      </c>
      <c r="D6" s="301" t="str">
        <f>'BSIC01.e-3C'!G55</f>
        <v>€/cad</v>
      </c>
      <c r="E6" s="302">
        <f>'BSIC01.e-3C'!H55</f>
        <v>245.21904000000001</v>
      </c>
    </row>
    <row r="7" spans="1:6" s="280" customFormat="1" ht="180" x14ac:dyDescent="0.25">
      <c r="A7" s="289"/>
      <c r="B7" s="303" t="str">
        <f>'BSIC02.a-3C '!B2</f>
        <v>BSIC02.a-3C</v>
      </c>
      <c r="C7" s="304" t="str">
        <f>'BSIC02.a-3C '!C2</f>
        <v>Compenso per la realizzazione di riduzione di traffico (strettoia) su autostrada a 3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2a)</v>
      </c>
      <c r="D7" s="305" t="str">
        <f>'BSIC02.a-3C '!I55</f>
        <v>€/sett.</v>
      </c>
      <c r="E7" s="306">
        <f>'BSIC02.a-3C '!J55</f>
        <v>887.95971383333335</v>
      </c>
    </row>
    <row r="8" spans="1:6" s="280" customFormat="1" ht="30" x14ac:dyDescent="0.25">
      <c r="A8" s="289"/>
      <c r="B8" s="303" t="str">
        <f>'BSIC02.b-3C '!B2</f>
        <v>BSIC02.b-3C</v>
      </c>
      <c r="C8" s="304" t="str">
        <f>'BSIC02.b-3C '!C2</f>
        <v>Idem come al BSIC02.a-3C.
Per ogni settimana in più.</v>
      </c>
      <c r="D8" s="305" t="str">
        <f>'BSIC02.b-3C '!H49</f>
        <v>€/sett.</v>
      </c>
      <c r="E8" s="306">
        <f>'BSIC02.b-3C '!I49</f>
        <v>42.2188625</v>
      </c>
    </row>
    <row r="9" spans="1:6" s="280" customFormat="1" ht="75" x14ac:dyDescent="0.25">
      <c r="A9" s="289"/>
      <c r="B9" s="303" t="str">
        <f>'BSIC02.c-3C'!B2</f>
        <v>BSIC02.c-3C</v>
      </c>
      <c r="C9" s="304" t="str">
        <f>'BSIC02.c-3C'!C2</f>
        <v xml:space="preserve">Sovrapprezzo per installazione e rimozione, compreso il mantenimento in efficienza, di segnaletica diriduzione di traffico (strettoia) su autostrada a 3 corsie con chiusura di una via di traffico descritta al BSIC02.a-3C.
Per ogni installazione/rimozione.
</v>
      </c>
      <c r="D9" s="305" t="str">
        <f>'BSIC02.c-3C'!G45</f>
        <v>€/cad</v>
      </c>
      <c r="E9" s="306">
        <f>'BSIC02.c-3C'!H45</f>
        <v>396</v>
      </c>
    </row>
    <row r="10" spans="1:6" s="280" customFormat="1" ht="75" x14ac:dyDescent="0.25">
      <c r="A10" s="289"/>
      <c r="B10" s="303" t="str">
        <f>'BSIC02.d-3C'!B2</f>
        <v>BSIC02.d-3C</v>
      </c>
      <c r="C10" s="304" t="str">
        <f>'BSIC02.d-3C'!C2</f>
        <v xml:space="preserve">Sovrapprezzo giornaliero, escluso il primo, per l'uso di delineatori, lampeggianti, sacchetti e  pannello 90x90 fondo nero - 8 fari a led, compreso il mantenimento in efficienza, per  riduzione di traffico (strettoia) su autostrada a 3 corsie con chiusura di una via di traffico descritta al BSIC06a-3C.
Per giorno di utilizzo.
</v>
      </c>
      <c r="D10" s="305" t="str">
        <f>'BSIC02.d-3C'!G48</f>
        <v>€/giorno</v>
      </c>
      <c r="E10" s="306">
        <f>'BSIC02.d-3C'!H48</f>
        <v>218.23610133333335</v>
      </c>
    </row>
    <row r="11" spans="1:6" s="280" customFormat="1" ht="60" x14ac:dyDescent="0.25">
      <c r="A11" s="289"/>
      <c r="B11" s="303" t="str">
        <f>'BSIC02.e-3C'!B2</f>
        <v>BSIC02.e-3C</v>
      </c>
      <c r="C11" s="304" t="str">
        <f>'BSIC02.e-3C'!C2</f>
        <v xml:space="preserve">Compenso per l'abbattimento di segnaletica di riduzione di traffico (strettoia) su autostrada a 3 corsie con chiusura di una via di traffico descritta al BSIC02.a-3C, ed il successivo rialzamento in loco.
Per ogni abbattimento/rialzamento.
</v>
      </c>
      <c r="D11" s="305" t="str">
        <f>'BSIC02.e-3C'!G56</f>
        <v>€/cad</v>
      </c>
      <c r="E11" s="306">
        <f>'BSIC02.e-3C'!H56</f>
        <v>245.21904000000001</v>
      </c>
      <c r="F11" s="284"/>
    </row>
    <row r="12" spans="1:6" s="280" customFormat="1" ht="184.5" customHeight="1" x14ac:dyDescent="0.25">
      <c r="A12" s="289"/>
      <c r="B12" s="299" t="str">
        <f>'BSIC03.a-3C '!B2</f>
        <v>BSIC03.a-3C</v>
      </c>
      <c r="C12" s="300" t="str">
        <f>'BSIC03.a-3C '!C2</f>
        <v xml:space="preserve">Compenso per la realizzazione di riduzione di traffico (strettoia) su autostrada a 3 corsie con chiusura di due vie di traffico, compresi e compensati :
- gli oneri per la fornitura, il carico, il prelievo e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settimanase ad eccezione di delineatori, lampade, sacchi di zavorra, pannelli 90X90 fondo nero - 8 fari a led.(per questi ultimi solo per il primo giorno).
(schemi 3-5)
</v>
      </c>
      <c r="D12" s="301" t="str">
        <f>'BSIC03.b-3C'!H49</f>
        <v>€/sett.</v>
      </c>
      <c r="E12" s="302">
        <f>'BSIC03.a-3C '!J54</f>
        <v>1761.3878426666665</v>
      </c>
      <c r="F12" s="284"/>
    </row>
    <row r="13" spans="1:6" s="280" customFormat="1" ht="30" x14ac:dyDescent="0.25">
      <c r="A13" s="289"/>
      <c r="B13" s="299" t="str">
        <f>'BSIC03.b-3C'!B2</f>
        <v>BSIC03.b-3C</v>
      </c>
      <c r="C13" s="300" t="str">
        <f>'BSIC03.b-3C'!C2</f>
        <v>Idem come al BSIC03.a-3C.
Per ogni settimana in più.</v>
      </c>
      <c r="D13" s="301" t="str">
        <f>'BSIC03.b-3C'!H49</f>
        <v>€/sett.</v>
      </c>
      <c r="E13" s="302">
        <f>'BSIC03.b-3C'!I49</f>
        <v>98.594600000000014</v>
      </c>
      <c r="F13" s="284"/>
    </row>
    <row r="14" spans="1:6" s="280" customFormat="1" ht="75" x14ac:dyDescent="0.25">
      <c r="A14" s="289"/>
      <c r="B14" s="299" t="str">
        <f>'BSIC03.c-3C '!B2</f>
        <v>BSIC03.c-3C</v>
      </c>
      <c r="C14" s="300" t="str">
        <f>'BSIC03.c-3C '!C2</f>
        <v xml:space="preserve">Sovrapprezzo per installazione e rimozione, compreso il mantenimento in efficienza, di segnaletica di riduzione di traffico (strettoia) su autostrada a 3 corsie con chiusura di due vie di traffico descritta al BSIC03.a-3C.
Per ogni installazione/rimozione.
</v>
      </c>
      <c r="D14" s="301" t="str">
        <f>'BSIC03.c-3C '!G45</f>
        <v>€/cad</v>
      </c>
      <c r="E14" s="302">
        <f>'BSIC03.c-3C '!H45</f>
        <v>792</v>
      </c>
      <c r="F14" s="284"/>
    </row>
    <row r="15" spans="1:6" s="280" customFormat="1" ht="75" x14ac:dyDescent="0.25">
      <c r="A15" s="289"/>
      <c r="B15" s="299" t="str">
        <f>'BSIC03.d-3C '!B2</f>
        <v>BSIC03.d-3C</v>
      </c>
      <c r="C15" s="300" t="str">
        <f>'BSIC03.d-3C '!C2</f>
        <v xml:space="preserve">Sovrapprezzo giornaliero, escluso il primo, per l'uso di delineatori, lampeggianti, sacchetti e  pannello 90x90 fondo nero - 8 fari a led, compreso il mantenimento in efficienza, per  riduzione di traffico (strettoia) su autostrada a 3 corsie con chiusura di due vie di traffico descritta al BSIC03a-3C.
Per giorno di utilizzo.
</v>
      </c>
      <c r="D15" s="301" t="str">
        <f>'BSIC03.d-3C '!G47</f>
        <v>€/giorno</v>
      </c>
      <c r="E15" s="302">
        <f>'BSIC03.d-3C '!H47</f>
        <v>197.39884266666667</v>
      </c>
      <c r="F15" s="284"/>
    </row>
    <row r="16" spans="1:6" s="280" customFormat="1" ht="195" x14ac:dyDescent="0.25">
      <c r="A16" s="289"/>
      <c r="B16" s="303" t="str">
        <f>'BSIC04.a-3C'!B2</f>
        <v>BSIC04.a-3C</v>
      </c>
      <c r="C16" s="304" t="str">
        <f>'BSIC04.a-3C'!C2</f>
        <v xml:space="preserve">Compenso per la realizzazione di riduzione di traffico (strettoia) su autostrada a 3 corsie con chiusura di due vie di traffico, compresi e compensati :
- gli oneri per la fornitura, il carico, il prelievo e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e carrelli raffiguranti alcune figure del CdS (per questi ultimi solo per il primo giorno).
(schema 3a)
</v>
      </c>
      <c r="D16" s="305" t="str">
        <f>'BSIC04.a-3C'!I55</f>
        <v>€/sett.</v>
      </c>
      <c r="E16" s="307">
        <f>'BSIC04.a-3C'!J55</f>
        <v>1623.4926851666664</v>
      </c>
    </row>
    <row r="17" spans="1:6" s="280" customFormat="1" ht="30" x14ac:dyDescent="0.25">
      <c r="A17" s="289"/>
      <c r="B17" s="303" t="str">
        <f>'BSIC04.b-3C '!B2</f>
        <v>BSIC04.b-3C</v>
      </c>
      <c r="C17" s="304" t="str">
        <f>'BSIC04.b-3C '!C2</f>
        <v>Idem come al BSIC04.a-3C.
Per ogni settimana in più.</v>
      </c>
      <c r="D17" s="305" t="str">
        <f>'BSIC04.b-3C '!H49</f>
        <v>€/sett.</v>
      </c>
      <c r="E17" s="307">
        <f>'BSIC04.b-3C '!I49</f>
        <v>84.227612500000006</v>
      </c>
    </row>
    <row r="18" spans="1:6" s="284" customFormat="1" ht="75" x14ac:dyDescent="0.25">
      <c r="A18" s="289"/>
      <c r="B18" s="303" t="str">
        <f>'BSIC04.c-3C '!B2</f>
        <v>BSIC04.c-3C</v>
      </c>
      <c r="C18" s="304" t="str">
        <f>'BSIC04.c-3C '!C2</f>
        <v xml:space="preserve">Sovrapprezzo per installazione e rimozione, compreso il mantenimento in efficienza, di segnaletica di riduzione di traffico (strettoia) su autostrada a 3 corsie con chiusura di due vie di traffico descritta al BSIC04.a-3C.
Per ogni installazione/rimozione.
</v>
      </c>
      <c r="D18" s="305" t="str">
        <f>'BSIC04.c-3C '!G45</f>
        <v>€/cad</v>
      </c>
      <c r="E18" s="307">
        <f>'BSIC04.c-3C '!H45</f>
        <v>792</v>
      </c>
    </row>
    <row r="19" spans="1:6" s="286" customFormat="1" ht="75" x14ac:dyDescent="0.25">
      <c r="A19" s="289"/>
      <c r="B19" s="303" t="str">
        <f>'BSIC04.d-3C'!B2</f>
        <v>BSIC04.d-3C</v>
      </c>
      <c r="C19" s="304" t="str">
        <f>'BSIC04.d-3C'!C2</f>
        <v xml:space="preserve">Sovrapprezzo giornaliero, escluso il primo, per l'uso di delineatori, lampeggianti, sacchetti e  pannello 90x90 fondo nero - 8 fari a led, compreso il mantenimento in efficienza, per  realizzazione di riduzione di traffico (strettoia) su autostrada a 3 corsie con chiusura di due vie di traffico descritta al BSIC04a-3C.
Per giorno di utilizzo.
</v>
      </c>
      <c r="D19" s="305" t="str">
        <f>'BSIC04.d-3C'!G48</f>
        <v>€/giorno</v>
      </c>
      <c r="E19" s="307">
        <f>'BSIC04.d-3C'!H48</f>
        <v>287.41052266666668</v>
      </c>
    </row>
    <row r="20" spans="1:6" s="284" customFormat="1" ht="60" x14ac:dyDescent="0.25">
      <c r="A20" s="289"/>
      <c r="B20" s="303" t="str">
        <f>'BSIC04.e-3C'!B2</f>
        <v>BSIC04.e-3C</v>
      </c>
      <c r="C20" s="304" t="str">
        <f>'BSIC04.e-3C'!C2</f>
        <v xml:space="preserve">Compenso per l'abbattimento di segnaletica di riduzione di traffico (strettoia) su autostrada a 3 corsie con chiusura di due vie di traffico descritta al BSIC04.a-3C, ed il successivo rialzamento in loco.
Per ogni abbattimento/rialzamento.
</v>
      </c>
      <c r="D20" s="305" t="str">
        <f>'BSIC04.e-3C'!G55</f>
        <v>€/cad</v>
      </c>
      <c r="E20" s="307">
        <f>'BSIC04.e-3C'!H55</f>
        <v>613.04759999999999</v>
      </c>
    </row>
    <row r="21" spans="1:6" s="284" customFormat="1" ht="180" x14ac:dyDescent="0.25">
      <c r="A21" s="289"/>
      <c r="B21" s="299" t="str">
        <f>'BSIC05.a-3C '!B2</f>
        <v>BSIC05.a-3C</v>
      </c>
      <c r="C21" s="300" t="str">
        <f>'BSIC05.a-3C '!C2</f>
        <v xml:space="preserve">Compenso per la realizzazione di flesso su autostrada a 3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6)
</v>
      </c>
      <c r="D21" s="301" t="str">
        <f>'BSIC05.a-3C '!I55</f>
        <v>€/sett.</v>
      </c>
      <c r="E21" s="302">
        <f>'BSIC05.a-3C '!J55</f>
        <v>1318.9904926666666</v>
      </c>
    </row>
    <row r="22" spans="1:6" s="284" customFormat="1" ht="30" x14ac:dyDescent="0.25">
      <c r="A22" s="289"/>
      <c r="B22" s="299" t="str">
        <f>'BSIC05.b-3C '!B2</f>
        <v>BSIC05.b-3C</v>
      </c>
      <c r="C22" s="300" t="str">
        <f>'BSIC05.b-3C '!C2</f>
        <v>Idem come al BSIC05.a-3C.
Per ogni settimana in più.</v>
      </c>
      <c r="D22" s="301" t="str">
        <f>'BSIC05.b-3C '!H49</f>
        <v>€/sett.</v>
      </c>
      <c r="E22" s="302">
        <f>'BSIC05.b-3C '!I49</f>
        <v>71.702550000000002</v>
      </c>
    </row>
    <row r="23" spans="1:6" s="284" customFormat="1" ht="60" x14ac:dyDescent="0.25">
      <c r="A23" s="289"/>
      <c r="B23" s="299" t="str">
        <f>'BSIC05.c-3C '!B2</f>
        <v>BSIC05.c-3C</v>
      </c>
      <c r="C23" s="300" t="str">
        <f>'BSIC05.c-3C '!C2</f>
        <v xml:space="preserve">Sovrapprezzo per installazione e rimozione, compreso il mantenimento in efficienza, di segnaletica  di flesso su autostrada a 3 corsie descritta al BSIC05.a-3C.
Per ogni installazione/rimozione.
</v>
      </c>
      <c r="D23" s="301" t="str">
        <f>'BSIC05.c-3C '!G45</f>
        <v>€/cad</v>
      </c>
      <c r="E23" s="302">
        <f>'BSIC05.c-3C '!H45</f>
        <v>2692.8</v>
      </c>
    </row>
    <row r="24" spans="1:6" s="284" customFormat="1" ht="75" x14ac:dyDescent="0.25">
      <c r="A24" s="289"/>
      <c r="B24" s="299" t="str">
        <f>'BSIC05.d-3C'!B2</f>
        <v>BSIC05.d-3C</v>
      </c>
      <c r="C24" s="300" t="str">
        <f>'BSIC05.d-3C'!C2</f>
        <v xml:space="preserve">Sovrapprezzo giornaliero, escluso il primo, per l'uso di delineatori, lampeggianti, sacchetti e  pannello 90x90 fondo nero - 8 fari a led, compreso il mantenimento in efficienza, di  segnaletica  di flesso su autostrada a 3 corsie descritta al BSIC05a-3C.
Per giorno di utilizzo.
</v>
      </c>
      <c r="D24" s="301" t="str">
        <f>'BSIC05.d-3C'!G48</f>
        <v>€/giorno</v>
      </c>
      <c r="E24" s="302">
        <f>'BSIC05.d-3C'!H48</f>
        <v>181.59884266666666</v>
      </c>
    </row>
    <row r="25" spans="1:6" s="284" customFormat="1" ht="60" x14ac:dyDescent="0.25">
      <c r="A25" s="289"/>
      <c r="B25" s="299" t="str">
        <f>'BSIC05.e-3C'!B2</f>
        <v>BSIC05.e-3C</v>
      </c>
      <c r="C25" s="300" t="str">
        <f>'BSIC03.e-3C'!C2</f>
        <v xml:space="preserve">Compenso per l'abbattimento di riduzione di traffico (strettoia) su autostrada a 3 corsie descritta al BSIC04.a-3C, ed il successivo rialzamento in loco.
Per ogni abbattimento/rialzamento.
</v>
      </c>
      <c r="D25" s="301" t="str">
        <f>'BSIC05.e-3C'!G55</f>
        <v>€/cad</v>
      </c>
      <c r="E25" s="302">
        <f>'BSIC05.e-3C'!H55</f>
        <v>245.21904000000001</v>
      </c>
    </row>
    <row r="26" spans="1:6" s="284" customFormat="1" ht="180" x14ac:dyDescent="0.25">
      <c r="A26" s="289"/>
      <c r="B26" s="303" t="str">
        <f>'BSIC06.a-3C'!B2</f>
        <v>BSIC06.a-3C</v>
      </c>
      <c r="C26" s="304" t="str">
        <f>'BSIC06.a-3C'!C2</f>
        <v>Compenso per la realizzazione di flesso con prerestringimento su autostrada a 3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eccezione di delineatori, lampade, sacchi di zavorra, pannelli 90X90 fondo nero - 8 fari a led.(per questi ultimi solo per il primo giorno).
(schema 7)</v>
      </c>
      <c r="D26" s="305" t="str">
        <f>'BSIC06.a-3C'!I55</f>
        <v>€/sett.</v>
      </c>
      <c r="E26" s="307">
        <f>'BSIC06.a-3C'!J55</f>
        <v>2067.1300676666669</v>
      </c>
    </row>
    <row r="27" spans="1:6" s="284" customFormat="1" ht="30" x14ac:dyDescent="0.25">
      <c r="A27" s="289"/>
      <c r="B27" s="303" t="str">
        <f>'BSIC06.b-3C '!B2</f>
        <v>BSIC06.b-3C</v>
      </c>
      <c r="C27" s="304" t="str">
        <f>'BSIC06.b-3C '!C2</f>
        <v>Idem come al BSIC06.a-3C.
Per ogni settimana in più.</v>
      </c>
      <c r="D27" s="305" t="str">
        <f>'BSIC06.b-3C '!H49</f>
        <v>€/sett.</v>
      </c>
      <c r="E27" s="308">
        <f>'BSIC06.b-3C '!I49</f>
        <v>117.195525</v>
      </c>
    </row>
    <row r="28" spans="1:6" s="280" customFormat="1" ht="60" x14ac:dyDescent="0.25">
      <c r="A28" s="289"/>
      <c r="B28" s="303" t="str">
        <f>'BSIC06.c-3C '!B2</f>
        <v>BSIC06.c-3C</v>
      </c>
      <c r="C28" s="304" t="str">
        <f>'BSIC06.c-3C '!C2</f>
        <v xml:space="preserve">Sovrapprezzo per installazione e rimozione, compreso il mantenimento in efficienza, di segnaletica  di flesso con prerestringimento  su autostrada a 3 corsie descritta al BSIC06.a-3C.
Per ogni installazione/rimozione.
</v>
      </c>
      <c r="D28" s="305" t="str">
        <f>'BSIC06.c-3C '!G45</f>
        <v>€/cad</v>
      </c>
      <c r="E28" s="308">
        <f>'BSIC06.c-3C '!H45</f>
        <v>2692.8</v>
      </c>
    </row>
    <row r="29" spans="1:6" s="280" customFormat="1" ht="72.75" customHeight="1" x14ac:dyDescent="0.25">
      <c r="A29" s="289"/>
      <c r="B29" s="309" t="str">
        <f>'BSIC06.d-3C'!B2</f>
        <v>BSIC06.d-3C</v>
      </c>
      <c r="C29" s="304" t="str">
        <f>'BSIC06.d-3C'!C2</f>
        <v xml:space="preserve">Sovrapprezzo giornaliero, escluso il primo, per l'uso di delineatori, lampeggianti, sacchetti e  pannello 90x90 fondo nero - 8 fari a led, compreso il mantenimento in efficienza, di  segnaletica  di flesso con prerestringimento su autostrada a 3 corsie descritta al BSIC06a-3C.
Per giorno di utilizzo.
</v>
      </c>
      <c r="D29" s="305" t="str">
        <f>'BSIC06.d-3C'!G48</f>
        <v>€/giorno</v>
      </c>
      <c r="E29" s="308">
        <f>'BSIC06.d-3C'!H48</f>
        <v>208.09884266666668</v>
      </c>
      <c r="F29" s="289"/>
    </row>
    <row r="30" spans="1:6" s="280" customFormat="1" ht="60" x14ac:dyDescent="0.25">
      <c r="A30" s="289"/>
      <c r="B30" s="309" t="str">
        <f>'BSIC06.e-3C'!B2</f>
        <v>BSIC06.e-3C</v>
      </c>
      <c r="C30" s="304" t="str">
        <f>'BSIC04.e-3C'!C2</f>
        <v xml:space="preserve">Compenso per l'abbattimento di segnaletica di riduzione di traffico (strettoia) su autostrada a 3 corsie con chiusura di due vie di traffico descritta al BSIC04.a-3C, ed il successivo rialzamento in loco.
Per ogni abbattimento/rialzamento.
</v>
      </c>
      <c r="D30" s="305" t="str">
        <f>'BSIC06.e-3C'!G55</f>
        <v>€/cad</v>
      </c>
      <c r="E30" s="308">
        <f>'BSIC04.e-3C'!H55</f>
        <v>613.04759999999999</v>
      </c>
    </row>
    <row r="31" spans="1:6" s="280" customFormat="1" ht="210" x14ac:dyDescent="0.25">
      <c r="A31" s="289"/>
      <c r="B31" s="299" t="str">
        <f>'BSIC07.a-3C '!B2</f>
        <v>BSIC07.a-3C</v>
      </c>
      <c r="C31" s="300" t="str">
        <f>'BSIC07.a-3C '!C2</f>
        <v xml:space="preserve">Compenso per la realizzazione di deviazione di traffico su autostrada a 3 corsie  per senso di marcia, con posa in opera di segnaletica atta a mantenere, ove richiesto, 2 corsie di scorrimento per senso di marcia (bretella interna+deviata sulla carreggiata interessata dai lavori), compresi e compensati :
- gli oneri per la fornitura, il carico, il prelievo,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8)
</v>
      </c>
      <c r="D31" s="301" t="str">
        <f>'BSIC07.a-3C '!I56</f>
        <v>€/sett.</v>
      </c>
      <c r="E31" s="302">
        <f>'BSIC07.a-3C '!J56</f>
        <v>4235.0376508333338</v>
      </c>
    </row>
    <row r="32" spans="1:6" s="280" customFormat="1" ht="30" x14ac:dyDescent="0.25">
      <c r="A32" s="289"/>
      <c r="B32" s="299" t="str">
        <f>'BSIC07.b-3C '!B2</f>
        <v>BSIC07.b-3C</v>
      </c>
      <c r="C32" s="300" t="str">
        <f>'BSIC07.b-3C '!C2</f>
        <v>Idem come al BSIC07.a-3C.
Per ogni settimana in più.</v>
      </c>
      <c r="D32" s="301" t="str">
        <f>'BSIC07.b-3C '!H52</f>
        <v>€/sett.</v>
      </c>
      <c r="E32" s="302">
        <f>'BSIC07.b-3C '!I52</f>
        <v>339.85883750000005</v>
      </c>
    </row>
    <row r="33" spans="1:5" s="289" customFormat="1" ht="75" x14ac:dyDescent="0.25">
      <c r="B33" s="299" t="str">
        <f>'BSIC07.c-3C '!B2</f>
        <v>BSIC07.c-3C</v>
      </c>
      <c r="C33" s="300" t="str">
        <f>'BSIC07.c-3C '!C2</f>
        <v xml:space="preserve">Sovrapprezzo per installazione e rimozione, compreso il mantenimento in efficienza, di segnaletica orizzontale per segnaletica di deviazione di traffico su autostrada a 3 corsie  per senso di marcia,  descritta al BSIC07.a-3C.
Per ogni installazione/rimozione.
</v>
      </c>
      <c r="D33" s="301" t="str">
        <f>'BSIC07.c-3C '!G45</f>
        <v>€/cad</v>
      </c>
      <c r="E33" s="302">
        <f>'BSIC07.c-3C '!H45</f>
        <v>2323.1999999999998</v>
      </c>
    </row>
    <row r="34" spans="1:5" s="289" customFormat="1" ht="75" x14ac:dyDescent="0.25">
      <c r="B34" s="299" t="str">
        <f>'BSIC07.d-3C'!B2</f>
        <v>BSIC07.d-3C</v>
      </c>
      <c r="C34" s="300" t="str">
        <f>'BSIC07.d-3C'!C2</f>
        <v xml:space="preserve">Sovrapprezzo giornaliero, escluso il primo, per l'uso di delineatori, lampeggianti, sacchetti e pannelli 90x90 fondo nero - 8 fari a led, compreso il mantenimento in efficienza, per segnaletica di deviazione di traffico su su autostrada a 3 corsie  per senso di marcia,  descritta al BSIC07.a-3C.
Per giorno di utilizzo.
</v>
      </c>
      <c r="D34" s="301" t="str">
        <f>'BSIC07.d-3C'!G48</f>
        <v>€/giorno</v>
      </c>
      <c r="E34" s="302">
        <f>'BSIC07.d-3C'!H46</f>
        <v>672.54421333333335</v>
      </c>
    </row>
    <row r="35" spans="1:5" s="289" customFormat="1" ht="60" x14ac:dyDescent="0.25">
      <c r="B35" s="299" t="str">
        <f>'BSIC07.e-3C'!B2</f>
        <v>BSIC07.e-3C</v>
      </c>
      <c r="C35" s="300" t="str">
        <f>'BSIC07.e-3C'!C2</f>
        <v xml:space="preserve">Compenso per l'abbattimento di deviazione di traffico su autostrada a 3 corsie  per senso di marcia descritta al BSIC07.a-3C, ed il successivo rialzamento in loco.
Per ogni abbattimento/rialzamento.
</v>
      </c>
      <c r="D35" s="301" t="str">
        <f>'BSIC07.e-3C'!G55</f>
        <v>€/cad</v>
      </c>
      <c r="E35" s="302">
        <f>'BSIC07.e-3C'!H55</f>
        <v>1226.0952</v>
      </c>
    </row>
    <row r="36" spans="1:5" s="289" customFormat="1" ht="20.25" customHeight="1" x14ac:dyDescent="0.25">
      <c r="A36" s="319"/>
      <c r="B36" s="321" t="s">
        <v>208</v>
      </c>
      <c r="C36" s="310"/>
      <c r="D36" s="311"/>
      <c r="E36" s="312"/>
    </row>
    <row r="37" spans="1:5" s="289" customFormat="1" ht="20.25" customHeight="1" x14ac:dyDescent="0.25">
      <c r="A37" s="319"/>
      <c r="B37" s="321" t="s">
        <v>209</v>
      </c>
      <c r="C37" s="310"/>
      <c r="D37" s="311"/>
      <c r="E37" s="312"/>
    </row>
    <row r="38" spans="1:5" s="289" customFormat="1" ht="20.25" customHeight="1" x14ac:dyDescent="0.25">
      <c r="A38" s="319"/>
      <c r="B38" s="321" t="s">
        <v>210</v>
      </c>
      <c r="C38" s="310"/>
      <c r="D38" s="311"/>
      <c r="E38" s="312"/>
    </row>
    <row r="39" spans="1:5" s="289" customFormat="1" ht="20.25" customHeight="1" x14ac:dyDescent="0.25">
      <c r="A39" s="319"/>
      <c r="B39" s="321" t="s">
        <v>211</v>
      </c>
      <c r="C39" s="310"/>
      <c r="D39" s="311"/>
      <c r="E39" s="312"/>
    </row>
    <row r="40" spans="1:5" s="289" customFormat="1" ht="20.25" customHeight="1" x14ac:dyDescent="0.25">
      <c r="A40" s="319"/>
      <c r="B40" s="321" t="s">
        <v>212</v>
      </c>
      <c r="C40" s="310"/>
      <c r="D40" s="311"/>
      <c r="E40" s="312"/>
    </row>
    <row r="41" spans="1:5" s="289" customFormat="1" ht="20.25" customHeight="1" x14ac:dyDescent="0.25">
      <c r="A41" s="320"/>
      <c r="B41" s="321" t="s">
        <v>214</v>
      </c>
      <c r="C41" s="310"/>
      <c r="D41" s="311"/>
      <c r="E41" s="312"/>
    </row>
    <row r="42" spans="1:5" s="289" customFormat="1" ht="20.25" customHeight="1" x14ac:dyDescent="0.25">
      <c r="A42" s="320"/>
      <c r="B42" s="321" t="s">
        <v>215</v>
      </c>
      <c r="C42" s="310"/>
      <c r="D42" s="311"/>
      <c r="E42" s="312"/>
    </row>
    <row r="43" spans="1:5" s="289" customFormat="1" ht="20.25" customHeight="1" x14ac:dyDescent="0.25">
      <c r="A43" s="320"/>
      <c r="B43" s="321" t="s">
        <v>216</v>
      </c>
      <c r="C43" s="310"/>
      <c r="D43" s="311"/>
      <c r="E43" s="312"/>
    </row>
    <row r="44" spans="1:5" s="289" customFormat="1" ht="20.25" customHeight="1" x14ac:dyDescent="0.25">
      <c r="A44" s="320"/>
      <c r="B44" s="321" t="s">
        <v>217</v>
      </c>
      <c r="C44" s="310"/>
      <c r="D44" s="311"/>
      <c r="E44" s="312"/>
    </row>
    <row r="45" spans="1:5" s="289" customFormat="1" ht="20.25" customHeight="1" x14ac:dyDescent="0.25">
      <c r="A45" s="320"/>
      <c r="B45" s="321" t="s">
        <v>218</v>
      </c>
      <c r="C45" s="310"/>
      <c r="D45" s="311"/>
      <c r="E45" s="312"/>
    </row>
    <row r="46" spans="1:5" s="289" customFormat="1" ht="20.25" customHeight="1" x14ac:dyDescent="0.25">
      <c r="A46" s="319"/>
      <c r="B46" s="321" t="s">
        <v>221</v>
      </c>
      <c r="C46" s="310"/>
      <c r="D46" s="311"/>
      <c r="E46" s="312"/>
    </row>
    <row r="47" spans="1:5" s="289" customFormat="1" ht="20.25" customHeight="1" x14ac:dyDescent="0.25">
      <c r="A47" s="319"/>
      <c r="B47" s="321" t="s">
        <v>222</v>
      </c>
      <c r="C47" s="310"/>
      <c r="D47" s="311"/>
      <c r="E47" s="312"/>
    </row>
    <row r="48" spans="1:5" s="289" customFormat="1" ht="20.25" customHeight="1" x14ac:dyDescent="0.25">
      <c r="A48" s="319"/>
      <c r="B48" s="321" t="s">
        <v>223</v>
      </c>
      <c r="C48" s="310"/>
      <c r="D48" s="311"/>
      <c r="E48" s="312"/>
    </row>
    <row r="49" spans="1:5" s="280" customFormat="1" ht="20.25" customHeight="1" x14ac:dyDescent="0.25">
      <c r="A49" s="319"/>
      <c r="B49" s="321" t="s">
        <v>224</v>
      </c>
      <c r="C49" s="310"/>
      <c r="D49" s="311"/>
      <c r="E49" s="312"/>
    </row>
    <row r="50" spans="1:5" s="280" customFormat="1" ht="20.25" customHeight="1" x14ac:dyDescent="0.25">
      <c r="A50" s="319"/>
      <c r="B50" s="321" t="s">
        <v>225</v>
      </c>
      <c r="C50" s="310"/>
      <c r="D50" s="311"/>
      <c r="E50" s="312"/>
    </row>
    <row r="51" spans="1:5" s="280" customFormat="1" ht="20.25" customHeight="1" x14ac:dyDescent="0.25">
      <c r="A51" s="320"/>
      <c r="B51" s="321" t="s">
        <v>227</v>
      </c>
      <c r="C51" s="310"/>
      <c r="D51" s="311"/>
      <c r="E51" s="312"/>
    </row>
    <row r="52" spans="1:5" s="280" customFormat="1" ht="20.25" customHeight="1" x14ac:dyDescent="0.25">
      <c r="A52" s="320"/>
      <c r="B52" s="321" t="s">
        <v>228</v>
      </c>
      <c r="C52" s="310"/>
      <c r="D52" s="311"/>
      <c r="E52" s="312"/>
    </row>
    <row r="53" spans="1:5" s="280" customFormat="1" x14ac:dyDescent="0.25">
      <c r="A53" s="320"/>
      <c r="B53" s="321" t="s">
        <v>229</v>
      </c>
      <c r="C53" s="310"/>
      <c r="D53" s="311"/>
      <c r="E53" s="312"/>
    </row>
    <row r="54" spans="1:5" s="280" customFormat="1" x14ac:dyDescent="0.25">
      <c r="A54" s="320"/>
      <c r="B54" s="321" t="s">
        <v>230</v>
      </c>
      <c r="C54" s="310"/>
      <c r="D54" s="311"/>
      <c r="E54" s="312"/>
    </row>
    <row r="55" spans="1:5" s="280" customFormat="1" x14ac:dyDescent="0.25">
      <c r="A55" s="320"/>
      <c r="B55" s="321" t="s">
        <v>231</v>
      </c>
      <c r="C55" s="310"/>
      <c r="D55" s="311"/>
      <c r="E55" s="312"/>
    </row>
    <row r="56" spans="1:5" s="289" customFormat="1" ht="210" x14ac:dyDescent="0.25">
      <c r="B56" s="303" t="s">
        <v>232</v>
      </c>
      <c r="C56" s="304" t="str">
        <f>'BSIC12.a-3C '!C2</f>
        <v xml:space="preserve">Compenso per la realizzazione di deviazione di traffico su autostrada a 3 corsie  per senso di marcia, con posa in opera di segnaletica di deviazione su una corsia ,  con 2 corsie di scorrimento per la corrente di traffico non deviata , compresi e compensati :
- gli oneri per la fornitura, il carico, il prelievo, il traporto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11)
</v>
      </c>
      <c r="D56" s="305" t="str">
        <f>'BSIC12.a-3C '!I56</f>
        <v>€/sett.</v>
      </c>
      <c r="E56" s="307">
        <f>'BSIC12.a-3C '!J56</f>
        <v>3496.6720618333329</v>
      </c>
    </row>
    <row r="57" spans="1:5" s="289" customFormat="1" ht="30" x14ac:dyDescent="0.25">
      <c r="B57" s="303" t="s">
        <v>233</v>
      </c>
      <c r="C57" s="304" t="str">
        <f>'BSIC12.b-3C '!C2</f>
        <v>Idem come al BSIC12.a-3C.
Per ogni settimana in più.</v>
      </c>
      <c r="D57" s="305" t="str">
        <f>'BSIC12.b-3C '!H52</f>
        <v>€/sett.</v>
      </c>
      <c r="E57" s="307">
        <f>'BSIC12.b-3C '!I52</f>
        <v>317.50056250000006</v>
      </c>
    </row>
    <row r="58" spans="1:5" s="289" customFormat="1" ht="75" x14ac:dyDescent="0.25">
      <c r="B58" s="303" t="s">
        <v>234</v>
      </c>
      <c r="C58" s="304" t="str">
        <f>'BSIC12.c-3C'!C2</f>
        <v xml:space="preserve">Sovrapprezzo per installazione e rimozione, compreso il mantenimento in efficienza, di segnaletica orizzontale per segnaletica di deviazione di traffico su autostrada a 3 corsie  per senso di marcia,  descritta al BSIC12.a-3C.
Per ogni installazione/rimozione.
</v>
      </c>
      <c r="D58" s="305" t="str">
        <f>'BSIC12.c-3C'!G45</f>
        <v>€/cad</v>
      </c>
      <c r="E58" s="307">
        <f>'BSIC12.c-3C'!H45</f>
        <v>2173.6000000000004</v>
      </c>
    </row>
    <row r="59" spans="1:5" s="289" customFormat="1" ht="75" x14ac:dyDescent="0.25">
      <c r="B59" s="303" t="s">
        <v>235</v>
      </c>
      <c r="C59" s="304" t="str">
        <f>'BSIC12.d-3C'!C2</f>
        <v xml:space="preserve">Sovrapprezzo giornaliero, escluso il primo, per l'uso di delineatori, lampeggianti, sacchetti e pannelli 90x90 fondo nero - 8 fari a led, compreso il mantenimento in efficienza, per segnaletica di deviazione di traffico su su autostrada a 3 corsie  per senso di marcia,  descritta al BSIC12.a-3C.
Per giorno di utilizzo.
</v>
      </c>
      <c r="D59" s="305" t="str">
        <f>'BSIC12.d-3C'!G48</f>
        <v>€/giorno</v>
      </c>
      <c r="E59" s="307">
        <f>'BSIC12.d-3C'!H48</f>
        <v>467.02094933333331</v>
      </c>
    </row>
    <row r="60" spans="1:5" s="289" customFormat="1" ht="60" x14ac:dyDescent="0.25">
      <c r="B60" s="303" t="s">
        <v>236</v>
      </c>
      <c r="C60" s="304" t="str">
        <f>'BSIC12.e-3C'!C2</f>
        <v xml:space="preserve">Compenso per l'abbattimento di deviazione di traffico su autostrada a 3 corsie  per senso di marcia descritta al BSIC12.a-3C, ed il successivo rialzamento in loco.
Per ogni abbattimento/rialzamento.
</v>
      </c>
      <c r="D60" s="305" t="str">
        <f>'BSIC12.e-3C'!G55</f>
        <v>€/cad</v>
      </c>
      <c r="E60" s="307">
        <f>'BSIC12.e-3C'!H55</f>
        <v>1226.0952</v>
      </c>
    </row>
    <row r="61" spans="1:5" s="280" customFormat="1" x14ac:dyDescent="0.25">
      <c r="A61" s="289"/>
      <c r="B61" s="321" t="s">
        <v>239</v>
      </c>
      <c r="C61" s="310"/>
      <c r="D61" s="311"/>
      <c r="E61" s="312"/>
    </row>
    <row r="62" spans="1:5" s="289" customFormat="1" x14ac:dyDescent="0.25">
      <c r="B62" s="321" t="s">
        <v>240</v>
      </c>
      <c r="C62" s="310"/>
      <c r="D62" s="311"/>
      <c r="E62" s="312"/>
    </row>
    <row r="63" spans="1:5" s="289" customFormat="1" x14ac:dyDescent="0.25">
      <c r="B63" s="321" t="s">
        <v>241</v>
      </c>
      <c r="C63" s="310"/>
      <c r="D63" s="311"/>
      <c r="E63" s="312"/>
    </row>
    <row r="64" spans="1:5" s="289" customFormat="1" x14ac:dyDescent="0.25">
      <c r="B64" s="321" t="s">
        <v>242</v>
      </c>
      <c r="C64" s="310"/>
      <c r="D64" s="311"/>
      <c r="E64" s="312"/>
    </row>
    <row r="65" spans="2:5" s="289" customFormat="1" x14ac:dyDescent="0.25">
      <c r="B65" s="321" t="s">
        <v>243</v>
      </c>
      <c r="C65" s="310"/>
      <c r="D65" s="311"/>
      <c r="E65" s="312"/>
    </row>
    <row r="66" spans="2:5" s="289" customFormat="1" x14ac:dyDescent="0.25">
      <c r="B66" s="321" t="s">
        <v>245</v>
      </c>
      <c r="C66" s="310"/>
      <c r="D66" s="311"/>
      <c r="E66" s="312"/>
    </row>
    <row r="67" spans="2:5" s="289" customFormat="1" x14ac:dyDescent="0.25">
      <c r="B67" s="321" t="s">
        <v>246</v>
      </c>
      <c r="C67" s="310"/>
      <c r="D67" s="311"/>
      <c r="E67" s="312"/>
    </row>
    <row r="68" spans="2:5" s="289" customFormat="1" x14ac:dyDescent="0.25">
      <c r="B68" s="321" t="s">
        <v>247</v>
      </c>
      <c r="C68" s="310"/>
      <c r="D68" s="311"/>
      <c r="E68" s="312"/>
    </row>
    <row r="69" spans="2:5" s="289" customFormat="1" x14ac:dyDescent="0.25">
      <c r="B69" s="321" t="s">
        <v>248</v>
      </c>
      <c r="C69" s="310"/>
      <c r="D69" s="311"/>
      <c r="E69" s="312"/>
    </row>
    <row r="70" spans="2:5" s="289" customFormat="1" x14ac:dyDescent="0.25">
      <c r="B70" s="321" t="s">
        <v>249</v>
      </c>
      <c r="C70" s="310"/>
      <c r="D70" s="311"/>
      <c r="E70" s="312"/>
    </row>
    <row r="71" spans="2:5" s="289" customFormat="1" x14ac:dyDescent="0.25">
      <c r="B71" s="321" t="s">
        <v>250</v>
      </c>
      <c r="C71" s="310"/>
      <c r="D71" s="311"/>
      <c r="E71" s="312"/>
    </row>
    <row r="72" spans="2:5" s="289" customFormat="1" x14ac:dyDescent="0.25">
      <c r="B72" s="321" t="s">
        <v>251</v>
      </c>
      <c r="C72" s="310"/>
      <c r="D72" s="311"/>
      <c r="E72" s="312"/>
    </row>
    <row r="73" spans="2:5" s="289" customFormat="1" x14ac:dyDescent="0.25">
      <c r="B73" s="321" t="s">
        <v>252</v>
      </c>
      <c r="C73" s="310"/>
      <c r="D73" s="311"/>
      <c r="E73" s="312"/>
    </row>
    <row r="74" spans="2:5" s="289" customFormat="1" x14ac:dyDescent="0.25">
      <c r="B74" s="321" t="s">
        <v>253</v>
      </c>
      <c r="C74" s="310"/>
      <c r="D74" s="311"/>
      <c r="E74" s="312"/>
    </row>
    <row r="75" spans="2:5" s="289" customFormat="1" x14ac:dyDescent="0.25">
      <c r="B75" s="321" t="s">
        <v>254</v>
      </c>
      <c r="C75" s="310"/>
      <c r="D75" s="311"/>
      <c r="E75" s="312"/>
    </row>
    <row r="76" spans="2:5" s="289" customFormat="1" x14ac:dyDescent="0.25">
      <c r="B76" s="321" t="s">
        <v>256</v>
      </c>
      <c r="C76" s="310"/>
      <c r="D76" s="311"/>
      <c r="E76" s="312"/>
    </row>
    <row r="77" spans="2:5" s="289" customFormat="1" x14ac:dyDescent="0.25">
      <c r="B77" s="321" t="s">
        <v>257</v>
      </c>
      <c r="C77" s="310"/>
      <c r="D77" s="311"/>
      <c r="E77" s="312"/>
    </row>
    <row r="78" spans="2:5" s="289" customFormat="1" x14ac:dyDescent="0.25">
      <c r="B78" s="321" t="s">
        <v>258</v>
      </c>
      <c r="C78" s="310"/>
      <c r="D78" s="311"/>
      <c r="E78" s="312"/>
    </row>
    <row r="79" spans="2:5" s="289" customFormat="1" x14ac:dyDescent="0.25">
      <c r="B79" s="321" t="s">
        <v>259</v>
      </c>
      <c r="C79" s="310"/>
      <c r="D79" s="311"/>
      <c r="E79" s="312"/>
    </row>
    <row r="80" spans="2:5" s="289" customFormat="1" x14ac:dyDescent="0.25">
      <c r="B80" s="321" t="s">
        <v>260</v>
      </c>
      <c r="C80" s="310"/>
      <c r="D80" s="311"/>
      <c r="E80" s="312"/>
    </row>
    <row r="81" spans="2:5" ht="195" x14ac:dyDescent="0.25">
      <c r="B81" s="322" t="s">
        <v>325</v>
      </c>
      <c r="C81" s="323" t="str">
        <f>'BSIC18.a-3C'!C2</f>
        <v xml:space="preserve">Compenso per la realizzazione  di segnaletica di chiusura della carreggiata su autostrada 3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15)
</v>
      </c>
      <c r="D81" s="324" t="str">
        <f>'BSIC18.a-3C'!I54</f>
        <v>€/sett.</v>
      </c>
      <c r="E81" s="325">
        <f>'BSIC18.a-3C'!J54</f>
        <v>2119.1015389999998</v>
      </c>
    </row>
    <row r="82" spans="2:5" ht="30" x14ac:dyDescent="0.25">
      <c r="B82" s="322" t="s">
        <v>326</v>
      </c>
      <c r="C82" s="323" t="str">
        <f>'BSIC18.b-3C'!C2</f>
        <v>Idem come al BSIC18.a-3C.
Per ogni settimana in più.</v>
      </c>
      <c r="D82" s="324" t="str">
        <f>'BSIC18.b-3C'!H49</f>
        <v>€/sett.</v>
      </c>
      <c r="E82" s="325">
        <f>'BSIC18.b-3C'!I49</f>
        <v>120.646725</v>
      </c>
    </row>
    <row r="83" spans="2:5" ht="60" x14ac:dyDescent="0.25">
      <c r="B83" s="326" t="s">
        <v>327</v>
      </c>
      <c r="C83" s="323" t="str">
        <f>'BSIC18.c-3C'!C2</f>
        <v xml:space="preserve">Sovrapprezzo per installazione e rimozione, compreso il mantenimento in efficienza, di segnaletica di chiusura della carreggiata su autostrada a 3 corsie descritta al BSIC18.a-3C.
Per ogni installazione/rimozione.
</v>
      </c>
      <c r="D83" s="324" t="str">
        <f>'BSIC18.c-3C'!G45</f>
        <v>€/cad</v>
      </c>
      <c r="E83" s="325">
        <f>'BSIC18.c-3C'!H45</f>
        <v>1232</v>
      </c>
    </row>
    <row r="84" spans="2:5" ht="75" x14ac:dyDescent="0.25">
      <c r="B84" s="326" t="s">
        <v>328</v>
      </c>
      <c r="C84" s="323" t="str">
        <f>'BSIC18.d-3C'!C2</f>
        <v xml:space="preserve">Sovrapprezzo giornaliero, escluso il primo, per l'uso di delineatori, lampeggianti, sacchetti e  pannello 90x90 fondo nero - 8 fari a led, compreso il mantenimento in efficienza, per chiusura della carreggiata su autostrada a 3 corsie descritta al BSIC18.a-3C.
Per giorno di utilizzo.
</v>
      </c>
      <c r="D84" s="324" t="str">
        <f>'BSIC18.d-3C'!G47</f>
        <v>€/giorno</v>
      </c>
      <c r="E84" s="325">
        <f>'BSIC18.d-3C'!H47</f>
        <v>213.17326400000002</v>
      </c>
    </row>
    <row r="85" spans="2:5" ht="60" x14ac:dyDescent="0.25">
      <c r="B85" s="326" t="s">
        <v>329</v>
      </c>
      <c r="C85" s="323" t="str">
        <f>'BSIC18.e-3C'!C2</f>
        <v xml:space="preserve">Compenso per l'abbattimento di segnaletica di chiusura della carreggiata su autostrada a 3 corsie descritta al BSIC18.a-3C, ed il successivo rialzamento in loco.
Per ogni abbattimento/rialzamento.
</v>
      </c>
      <c r="D85" s="324" t="str">
        <f>'BSIC18.e-3C'!G55</f>
        <v>€/cad</v>
      </c>
      <c r="E85" s="325">
        <f>'BSIC18.e-3C'!H55</f>
        <v>490.43808000000001</v>
      </c>
    </row>
  </sheetData>
  <hyperlinks>
    <hyperlink ref="B84" location="'BSIC18.d-3C'!A1" display="BSIC18.d-3C"/>
    <hyperlink ref="B85" location="'BSIC18.e-3C'!A1" display="BSIC18.e-3C"/>
    <hyperlink ref="B11" r:id="rId1" location="'BSIC02.e-3C'!A1" display="BSIC02.e-3C"/>
    <hyperlink ref="B3" location="'BSIC01.b-3C '!A1" display="BSIC01.b-3C"/>
    <hyperlink ref="B4" location="'BSIC01.c-3C '!A1" display="BSIC01.c-3C"/>
    <hyperlink ref="B5" r:id="rId2" location="'BSIC01.d-3C '!A1" display="BSIC01.d-3C"/>
    <hyperlink ref="B8" location="'BSIC02.b-3C '!A1" display="BSIC02.b-3C"/>
    <hyperlink ref="B6" location="'BSIC01.e-3C'!A1" display="BSIC01.e-3C"/>
    <hyperlink ref="B7" location="'BSIC02.a-3C '!A1" display="BSIC02.a-3C"/>
    <hyperlink ref="B9" location="'BSIC02.c-3C'!A1" display="BSIC02.c-3C"/>
    <hyperlink ref="B10" location="'BSIC02.d-3C'!A1" display="BSIC02.d-3C"/>
    <hyperlink ref="B12" location="'BSIC03.a-3C '!A1" display="'BSIC03.a-3C '!A1"/>
    <hyperlink ref="B2" location="'BSIC03.a-3C '!A1" display="'BSIC03.a-3C '!A1"/>
    <hyperlink ref="B16" location="'BSIC04.a-3C'!A1" display="'BSIC04.a-3C'!A1"/>
    <hyperlink ref="B17" location="'BSIC04.b-3C '!A1" display="'BSIC04.b-3C '!A1"/>
    <hyperlink ref="B18" location="'BSIC04.c-3C '!A1" display="'BSIC04.c-3C '!A1"/>
    <hyperlink ref="B20" location="'BSIC04.e-3C'!A1" display="'BSIC04.e-3C'!A1"/>
    <hyperlink ref="B21" location="'BSIC05.a-3C '!A1" display="'BSIC05.a-3C '!A1"/>
    <hyperlink ref="B22" location="'BSIC05.b-3C '!Area_stampa" display="'BSIC05.b-3C '!Area_stampa"/>
    <hyperlink ref="B23" location="'BSIC05.c-3C '!Area_stampa" display="'BSIC05.c-3C '!Area_stampa"/>
    <hyperlink ref="B24" location="'BSIC05.d-3C'!Area_stampa" display="'BSIC05.d-3C'!Area_stampa"/>
    <hyperlink ref="B25" location="'BSIC05.e-3C'!Area_stampa" display="'BSIC05.e-3C'!Area_stampa"/>
    <hyperlink ref="B26" location="'BSIC06.a-3C'!Area_stampa" display="'BSIC06.a-3C'!Area_stampa"/>
    <hyperlink ref="B27" location="'BSIC06.b-3C '!Area_stampa" display="'BSIC06.b-3C '!Area_stampa"/>
    <hyperlink ref="B28" location="'BSIC06.c-3C '!Area_stampa" display="'BSIC06.c-3C '!Area_stampa"/>
    <hyperlink ref="B29" location="'BSIC06.d-3C'!Area_stampa" display="'BSIC06.d-3C'!Area_stampa"/>
    <hyperlink ref="B30" location="'BSIC06.e-3C'!Area_stampa" display="'BSIC06.e-3C'!Area_stampa"/>
    <hyperlink ref="B31" location="'BSIC07.a-3C '!Area_stampa" display="'BSIC07.a-3C '!Area_stampa"/>
    <hyperlink ref="B32" location="'BSIC07.b-3C '!Area_stampa" display="'BSIC07.b-3C '!Area_stampa"/>
    <hyperlink ref="B33" location="'BSIC07.c-3C '!Area_stampa" display="'BSIC07.c-3C '!Area_stampa"/>
    <hyperlink ref="B34" location="'BSIC07.d-3C'!Area_stampa" display="'BSIC07.d-3C'!Area_stampa"/>
    <hyperlink ref="B35" location="'BSIC07.e-3C'!Area_stampa" display="'BSIC07.e-3C'!Area_stampa"/>
    <hyperlink ref="B82" location="'BSIC17.a-3C'!A1" display="BSIC17.a-3C"/>
    <hyperlink ref="B83" location="'BSIC18.c-3C'!A1" display="BSIC18.c-3C"/>
    <hyperlink ref="B81" location="'BSIC18.a-3C'!A1" display="BSIC18.a-3C"/>
    <hyperlink ref="B56" location="'BSIC12.a-3C '!A1" display="BSIC12.a-3C"/>
    <hyperlink ref="B57" location="'BSIC12.b-3C '!A1" display="BSIC12.b-3C"/>
    <hyperlink ref="B58" location="'BSIC12.c-3C'!A1" display="BSIC12.c-3C"/>
    <hyperlink ref="B59" location="'BSIC12.d-3C'!A1" display="BSIC12.d-3C"/>
    <hyperlink ref="B60" location="'BSIC12.e-3C'!A1" display="BSIC12.e-3C"/>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P60"/>
  <sheetViews>
    <sheetView view="pageBreakPreview" topLeftCell="A25" zoomScale="70" zoomScaleNormal="85" zoomScaleSheetLayoutView="70" workbookViewId="0">
      <selection activeCell="B2" sqref="B2:B3"/>
    </sheetView>
  </sheetViews>
  <sheetFormatPr defaultRowHeight="15" x14ac:dyDescent="0.25"/>
  <cols>
    <col min="1" max="1" width="3.7109375" style="272" customWidth="1"/>
    <col min="2" max="2" width="15.7109375" style="2" customWidth="1"/>
    <col min="3" max="3" width="80.7109375" style="272" customWidth="1"/>
    <col min="4" max="4" width="8.7109375" style="6" customWidth="1"/>
    <col min="5" max="5" width="8.7109375" style="5" customWidth="1"/>
    <col min="6" max="9" width="10.7109375" style="5" customWidth="1"/>
    <col min="10" max="10" width="13.42578125" style="5" customWidth="1"/>
    <col min="11" max="11" width="3.7109375" style="272" customWidth="1"/>
    <col min="12" max="12" width="9.5703125" style="272" bestFit="1" customWidth="1"/>
    <col min="13" max="257" width="9.140625" style="272"/>
    <col min="258" max="258" width="13.7109375" style="272" customWidth="1"/>
    <col min="259" max="259" width="42.7109375" style="272" bestFit="1" customWidth="1"/>
    <col min="260" max="261" width="8.7109375" style="272" customWidth="1"/>
    <col min="262" max="266" width="10.7109375" style="272" customWidth="1"/>
    <col min="267" max="267" width="3.7109375" style="272" customWidth="1"/>
    <col min="268" max="268" width="9.5703125" style="272" bestFit="1" customWidth="1"/>
    <col min="269" max="513" width="9.140625" style="272"/>
    <col min="514" max="514" width="13.7109375" style="272" customWidth="1"/>
    <col min="515" max="515" width="42.7109375" style="272" bestFit="1" customWidth="1"/>
    <col min="516" max="517" width="8.7109375" style="272" customWidth="1"/>
    <col min="518" max="522" width="10.7109375" style="272" customWidth="1"/>
    <col min="523" max="523" width="3.7109375" style="272" customWidth="1"/>
    <col min="524" max="524" width="9.5703125" style="272" bestFit="1" customWidth="1"/>
    <col min="525" max="769" width="9.140625" style="272"/>
    <col min="770" max="770" width="13.7109375" style="272" customWidth="1"/>
    <col min="771" max="771" width="42.7109375" style="272" bestFit="1" customWidth="1"/>
    <col min="772" max="773" width="8.7109375" style="272" customWidth="1"/>
    <col min="774" max="778" width="10.7109375" style="272" customWidth="1"/>
    <col min="779" max="779" width="3.7109375" style="272" customWidth="1"/>
    <col min="780" max="780" width="9.5703125" style="272" bestFit="1" customWidth="1"/>
    <col min="781" max="1025" width="9.140625" style="272"/>
    <col min="1026" max="1026" width="13.7109375" style="272" customWidth="1"/>
    <col min="1027" max="1027" width="42.7109375" style="272" bestFit="1" customWidth="1"/>
    <col min="1028" max="1029" width="8.7109375" style="272" customWidth="1"/>
    <col min="1030" max="1034" width="10.7109375" style="272" customWidth="1"/>
    <col min="1035" max="1035" width="3.7109375" style="272" customWidth="1"/>
    <col min="1036" max="1036" width="9.5703125" style="272" bestFit="1" customWidth="1"/>
    <col min="1037" max="1281" width="9.140625" style="272"/>
    <col min="1282" max="1282" width="13.7109375" style="272" customWidth="1"/>
    <col min="1283" max="1283" width="42.7109375" style="272" bestFit="1" customWidth="1"/>
    <col min="1284" max="1285" width="8.7109375" style="272" customWidth="1"/>
    <col min="1286" max="1290" width="10.7109375" style="272" customWidth="1"/>
    <col min="1291" max="1291" width="3.7109375" style="272" customWidth="1"/>
    <col min="1292" max="1292" width="9.5703125" style="272" bestFit="1" customWidth="1"/>
    <col min="1293" max="1537" width="9.140625" style="272"/>
    <col min="1538" max="1538" width="13.7109375" style="272" customWidth="1"/>
    <col min="1539" max="1539" width="42.7109375" style="272" bestFit="1" customWidth="1"/>
    <col min="1540" max="1541" width="8.7109375" style="272" customWidth="1"/>
    <col min="1542" max="1546" width="10.7109375" style="272" customWidth="1"/>
    <col min="1547" max="1547" width="3.7109375" style="272" customWidth="1"/>
    <col min="1548" max="1548" width="9.5703125" style="272" bestFit="1" customWidth="1"/>
    <col min="1549" max="1793" width="9.140625" style="272"/>
    <col min="1794" max="1794" width="13.7109375" style="272" customWidth="1"/>
    <col min="1795" max="1795" width="42.7109375" style="272" bestFit="1" customWidth="1"/>
    <col min="1796" max="1797" width="8.7109375" style="272" customWidth="1"/>
    <col min="1798" max="1802" width="10.7109375" style="272" customWidth="1"/>
    <col min="1803" max="1803" width="3.7109375" style="272" customWidth="1"/>
    <col min="1804" max="1804" width="9.5703125" style="272" bestFit="1" customWidth="1"/>
    <col min="1805" max="2049" width="9.140625" style="272"/>
    <col min="2050" max="2050" width="13.7109375" style="272" customWidth="1"/>
    <col min="2051" max="2051" width="42.7109375" style="272" bestFit="1" customWidth="1"/>
    <col min="2052" max="2053" width="8.7109375" style="272" customWidth="1"/>
    <col min="2054" max="2058" width="10.7109375" style="272" customWidth="1"/>
    <col min="2059" max="2059" width="3.7109375" style="272" customWidth="1"/>
    <col min="2060" max="2060" width="9.5703125" style="272" bestFit="1" customWidth="1"/>
    <col min="2061" max="2305" width="9.140625" style="272"/>
    <col min="2306" max="2306" width="13.7109375" style="272" customWidth="1"/>
    <col min="2307" max="2307" width="42.7109375" style="272" bestFit="1" customWidth="1"/>
    <col min="2308" max="2309" width="8.7109375" style="272" customWidth="1"/>
    <col min="2310" max="2314" width="10.7109375" style="272" customWidth="1"/>
    <col min="2315" max="2315" width="3.7109375" style="272" customWidth="1"/>
    <col min="2316" max="2316" width="9.5703125" style="272" bestFit="1" customWidth="1"/>
    <col min="2317" max="2561" width="9.140625" style="272"/>
    <col min="2562" max="2562" width="13.7109375" style="272" customWidth="1"/>
    <col min="2563" max="2563" width="42.7109375" style="272" bestFit="1" customWidth="1"/>
    <col min="2564" max="2565" width="8.7109375" style="272" customWidth="1"/>
    <col min="2566" max="2570" width="10.7109375" style="272" customWidth="1"/>
    <col min="2571" max="2571" width="3.7109375" style="272" customWidth="1"/>
    <col min="2572" max="2572" width="9.5703125" style="272" bestFit="1" customWidth="1"/>
    <col min="2573" max="2817" width="9.140625" style="272"/>
    <col min="2818" max="2818" width="13.7109375" style="272" customWidth="1"/>
    <col min="2819" max="2819" width="42.7109375" style="272" bestFit="1" customWidth="1"/>
    <col min="2820" max="2821" width="8.7109375" style="272" customWidth="1"/>
    <col min="2822" max="2826" width="10.7109375" style="272" customWidth="1"/>
    <col min="2827" max="2827" width="3.7109375" style="272" customWidth="1"/>
    <col min="2828" max="2828" width="9.5703125" style="272" bestFit="1" customWidth="1"/>
    <col min="2829" max="3073" width="9.140625" style="272"/>
    <col min="3074" max="3074" width="13.7109375" style="272" customWidth="1"/>
    <col min="3075" max="3075" width="42.7109375" style="272" bestFit="1" customWidth="1"/>
    <col min="3076" max="3077" width="8.7109375" style="272" customWidth="1"/>
    <col min="3078" max="3082" width="10.7109375" style="272" customWidth="1"/>
    <col min="3083" max="3083" width="3.7109375" style="272" customWidth="1"/>
    <col min="3084" max="3084" width="9.5703125" style="272" bestFit="1" customWidth="1"/>
    <col min="3085" max="3329" width="9.140625" style="272"/>
    <col min="3330" max="3330" width="13.7109375" style="272" customWidth="1"/>
    <col min="3331" max="3331" width="42.7109375" style="272" bestFit="1" customWidth="1"/>
    <col min="3332" max="3333" width="8.7109375" style="272" customWidth="1"/>
    <col min="3334" max="3338" width="10.7109375" style="272" customWidth="1"/>
    <col min="3339" max="3339" width="3.7109375" style="272" customWidth="1"/>
    <col min="3340" max="3340" width="9.5703125" style="272" bestFit="1" customWidth="1"/>
    <col min="3341" max="3585" width="9.140625" style="272"/>
    <col min="3586" max="3586" width="13.7109375" style="272" customWidth="1"/>
    <col min="3587" max="3587" width="42.7109375" style="272" bestFit="1" customWidth="1"/>
    <col min="3588" max="3589" width="8.7109375" style="272" customWidth="1"/>
    <col min="3590" max="3594" width="10.7109375" style="272" customWidth="1"/>
    <col min="3595" max="3595" width="3.7109375" style="272" customWidth="1"/>
    <col min="3596" max="3596" width="9.5703125" style="272" bestFit="1" customWidth="1"/>
    <col min="3597" max="3841" width="9.140625" style="272"/>
    <col min="3842" max="3842" width="13.7109375" style="272" customWidth="1"/>
    <col min="3843" max="3843" width="42.7109375" style="272" bestFit="1" customWidth="1"/>
    <col min="3844" max="3845" width="8.7109375" style="272" customWidth="1"/>
    <col min="3846" max="3850" width="10.7109375" style="272" customWidth="1"/>
    <col min="3851" max="3851" width="3.7109375" style="272" customWidth="1"/>
    <col min="3852" max="3852" width="9.5703125" style="272" bestFit="1" customWidth="1"/>
    <col min="3853" max="4097" width="9.140625" style="272"/>
    <col min="4098" max="4098" width="13.7109375" style="272" customWidth="1"/>
    <col min="4099" max="4099" width="42.7109375" style="272" bestFit="1" customWidth="1"/>
    <col min="4100" max="4101" width="8.7109375" style="272" customWidth="1"/>
    <col min="4102" max="4106" width="10.7109375" style="272" customWidth="1"/>
    <col min="4107" max="4107" width="3.7109375" style="272" customWidth="1"/>
    <col min="4108" max="4108" width="9.5703125" style="272" bestFit="1" customWidth="1"/>
    <col min="4109" max="4353" width="9.140625" style="272"/>
    <col min="4354" max="4354" width="13.7109375" style="272" customWidth="1"/>
    <col min="4355" max="4355" width="42.7109375" style="272" bestFit="1" customWidth="1"/>
    <col min="4356" max="4357" width="8.7109375" style="272" customWidth="1"/>
    <col min="4358" max="4362" width="10.7109375" style="272" customWidth="1"/>
    <col min="4363" max="4363" width="3.7109375" style="272" customWidth="1"/>
    <col min="4364" max="4364" width="9.5703125" style="272" bestFit="1" customWidth="1"/>
    <col min="4365" max="4609" width="9.140625" style="272"/>
    <col min="4610" max="4610" width="13.7109375" style="272" customWidth="1"/>
    <col min="4611" max="4611" width="42.7109375" style="272" bestFit="1" customWidth="1"/>
    <col min="4612" max="4613" width="8.7109375" style="272" customWidth="1"/>
    <col min="4614" max="4618" width="10.7109375" style="272" customWidth="1"/>
    <col min="4619" max="4619" width="3.7109375" style="272" customWidth="1"/>
    <col min="4620" max="4620" width="9.5703125" style="272" bestFit="1" customWidth="1"/>
    <col min="4621" max="4865" width="9.140625" style="272"/>
    <col min="4866" max="4866" width="13.7109375" style="272" customWidth="1"/>
    <col min="4867" max="4867" width="42.7109375" style="272" bestFit="1" customWidth="1"/>
    <col min="4868" max="4869" width="8.7109375" style="272" customWidth="1"/>
    <col min="4870" max="4874" width="10.7109375" style="272" customWidth="1"/>
    <col min="4875" max="4875" width="3.7109375" style="272" customWidth="1"/>
    <col min="4876" max="4876" width="9.5703125" style="272" bestFit="1" customWidth="1"/>
    <col min="4877" max="5121" width="9.140625" style="272"/>
    <col min="5122" max="5122" width="13.7109375" style="272" customWidth="1"/>
    <col min="5123" max="5123" width="42.7109375" style="272" bestFit="1" customWidth="1"/>
    <col min="5124" max="5125" width="8.7109375" style="272" customWidth="1"/>
    <col min="5126" max="5130" width="10.7109375" style="272" customWidth="1"/>
    <col min="5131" max="5131" width="3.7109375" style="272" customWidth="1"/>
    <col min="5132" max="5132" width="9.5703125" style="272" bestFit="1" customWidth="1"/>
    <col min="5133" max="5377" width="9.140625" style="272"/>
    <col min="5378" max="5378" width="13.7109375" style="272" customWidth="1"/>
    <col min="5379" max="5379" width="42.7109375" style="272" bestFit="1" customWidth="1"/>
    <col min="5380" max="5381" width="8.7109375" style="272" customWidth="1"/>
    <col min="5382" max="5386" width="10.7109375" style="272" customWidth="1"/>
    <col min="5387" max="5387" width="3.7109375" style="272" customWidth="1"/>
    <col min="5388" max="5388" width="9.5703125" style="272" bestFit="1" customWidth="1"/>
    <col min="5389" max="5633" width="9.140625" style="272"/>
    <col min="5634" max="5634" width="13.7109375" style="272" customWidth="1"/>
    <col min="5635" max="5635" width="42.7109375" style="272" bestFit="1" customWidth="1"/>
    <col min="5636" max="5637" width="8.7109375" style="272" customWidth="1"/>
    <col min="5638" max="5642" width="10.7109375" style="272" customWidth="1"/>
    <col min="5643" max="5643" width="3.7109375" style="272" customWidth="1"/>
    <col min="5644" max="5644" width="9.5703125" style="272" bestFit="1" customWidth="1"/>
    <col min="5645" max="5889" width="9.140625" style="272"/>
    <col min="5890" max="5890" width="13.7109375" style="272" customWidth="1"/>
    <col min="5891" max="5891" width="42.7109375" style="272" bestFit="1" customWidth="1"/>
    <col min="5892" max="5893" width="8.7109375" style="272" customWidth="1"/>
    <col min="5894" max="5898" width="10.7109375" style="272" customWidth="1"/>
    <col min="5899" max="5899" width="3.7109375" style="272" customWidth="1"/>
    <col min="5900" max="5900" width="9.5703125" style="272" bestFit="1" customWidth="1"/>
    <col min="5901" max="6145" width="9.140625" style="272"/>
    <col min="6146" max="6146" width="13.7109375" style="272" customWidth="1"/>
    <col min="6147" max="6147" width="42.7109375" style="272" bestFit="1" customWidth="1"/>
    <col min="6148" max="6149" width="8.7109375" style="272" customWidth="1"/>
    <col min="6150" max="6154" width="10.7109375" style="272" customWidth="1"/>
    <col min="6155" max="6155" width="3.7109375" style="272" customWidth="1"/>
    <col min="6156" max="6156" width="9.5703125" style="272" bestFit="1" customWidth="1"/>
    <col min="6157" max="6401" width="9.140625" style="272"/>
    <col min="6402" max="6402" width="13.7109375" style="272" customWidth="1"/>
    <col min="6403" max="6403" width="42.7109375" style="272" bestFit="1" customWidth="1"/>
    <col min="6404" max="6405" width="8.7109375" style="272" customWidth="1"/>
    <col min="6406" max="6410" width="10.7109375" style="272" customWidth="1"/>
    <col min="6411" max="6411" width="3.7109375" style="272" customWidth="1"/>
    <col min="6412" max="6412" width="9.5703125" style="272" bestFit="1" customWidth="1"/>
    <col min="6413" max="6657" width="9.140625" style="272"/>
    <col min="6658" max="6658" width="13.7109375" style="272" customWidth="1"/>
    <col min="6659" max="6659" width="42.7109375" style="272" bestFit="1" customWidth="1"/>
    <col min="6660" max="6661" width="8.7109375" style="272" customWidth="1"/>
    <col min="6662" max="6666" width="10.7109375" style="272" customWidth="1"/>
    <col min="6667" max="6667" width="3.7109375" style="272" customWidth="1"/>
    <col min="6668" max="6668" width="9.5703125" style="272" bestFit="1" customWidth="1"/>
    <col min="6669" max="6913" width="9.140625" style="272"/>
    <col min="6914" max="6914" width="13.7109375" style="272" customWidth="1"/>
    <col min="6915" max="6915" width="42.7109375" style="272" bestFit="1" customWidth="1"/>
    <col min="6916" max="6917" width="8.7109375" style="272" customWidth="1"/>
    <col min="6918" max="6922" width="10.7109375" style="272" customWidth="1"/>
    <col min="6923" max="6923" width="3.7109375" style="272" customWidth="1"/>
    <col min="6924" max="6924" width="9.5703125" style="272" bestFit="1" customWidth="1"/>
    <col min="6925" max="7169" width="9.140625" style="272"/>
    <col min="7170" max="7170" width="13.7109375" style="272" customWidth="1"/>
    <col min="7171" max="7171" width="42.7109375" style="272" bestFit="1" customWidth="1"/>
    <col min="7172" max="7173" width="8.7109375" style="272" customWidth="1"/>
    <col min="7174" max="7178" width="10.7109375" style="272" customWidth="1"/>
    <col min="7179" max="7179" width="3.7109375" style="272" customWidth="1"/>
    <col min="7180" max="7180" width="9.5703125" style="272" bestFit="1" customWidth="1"/>
    <col min="7181" max="7425" width="9.140625" style="272"/>
    <col min="7426" max="7426" width="13.7109375" style="272" customWidth="1"/>
    <col min="7427" max="7427" width="42.7109375" style="272" bestFit="1" customWidth="1"/>
    <col min="7428" max="7429" width="8.7109375" style="272" customWidth="1"/>
    <col min="7430" max="7434" width="10.7109375" style="272" customWidth="1"/>
    <col min="7435" max="7435" width="3.7109375" style="272" customWidth="1"/>
    <col min="7436" max="7436" width="9.5703125" style="272" bestFit="1" customWidth="1"/>
    <col min="7437" max="7681" width="9.140625" style="272"/>
    <col min="7682" max="7682" width="13.7109375" style="272" customWidth="1"/>
    <col min="7683" max="7683" width="42.7109375" style="272" bestFit="1" customWidth="1"/>
    <col min="7684" max="7685" width="8.7109375" style="272" customWidth="1"/>
    <col min="7686" max="7690" width="10.7109375" style="272" customWidth="1"/>
    <col min="7691" max="7691" width="3.7109375" style="272" customWidth="1"/>
    <col min="7692" max="7692" width="9.5703125" style="272" bestFit="1" customWidth="1"/>
    <col min="7693" max="7937" width="9.140625" style="272"/>
    <col min="7938" max="7938" width="13.7109375" style="272" customWidth="1"/>
    <col min="7939" max="7939" width="42.7109375" style="272" bestFit="1" customWidth="1"/>
    <col min="7940" max="7941" width="8.7109375" style="272" customWidth="1"/>
    <col min="7942" max="7946" width="10.7109375" style="272" customWidth="1"/>
    <col min="7947" max="7947" width="3.7109375" style="272" customWidth="1"/>
    <col min="7948" max="7948" width="9.5703125" style="272" bestFit="1" customWidth="1"/>
    <col min="7949" max="8193" width="9.140625" style="272"/>
    <col min="8194" max="8194" width="13.7109375" style="272" customWidth="1"/>
    <col min="8195" max="8195" width="42.7109375" style="272" bestFit="1" customWidth="1"/>
    <col min="8196" max="8197" width="8.7109375" style="272" customWidth="1"/>
    <col min="8198" max="8202" width="10.7109375" style="272" customWidth="1"/>
    <col min="8203" max="8203" width="3.7109375" style="272" customWidth="1"/>
    <col min="8204" max="8204" width="9.5703125" style="272" bestFit="1" customWidth="1"/>
    <col min="8205" max="8449" width="9.140625" style="272"/>
    <col min="8450" max="8450" width="13.7109375" style="272" customWidth="1"/>
    <col min="8451" max="8451" width="42.7109375" style="272" bestFit="1" customWidth="1"/>
    <col min="8452" max="8453" width="8.7109375" style="272" customWidth="1"/>
    <col min="8454" max="8458" width="10.7109375" style="272" customWidth="1"/>
    <col min="8459" max="8459" width="3.7109375" style="272" customWidth="1"/>
    <col min="8460" max="8460" width="9.5703125" style="272" bestFit="1" customWidth="1"/>
    <col min="8461" max="8705" width="9.140625" style="272"/>
    <col min="8706" max="8706" width="13.7109375" style="272" customWidth="1"/>
    <col min="8707" max="8707" width="42.7109375" style="272" bestFit="1" customWidth="1"/>
    <col min="8708" max="8709" width="8.7109375" style="272" customWidth="1"/>
    <col min="8710" max="8714" width="10.7109375" style="272" customWidth="1"/>
    <col min="8715" max="8715" width="3.7109375" style="272" customWidth="1"/>
    <col min="8716" max="8716" width="9.5703125" style="272" bestFit="1" customWidth="1"/>
    <col min="8717" max="8961" width="9.140625" style="272"/>
    <col min="8962" max="8962" width="13.7109375" style="272" customWidth="1"/>
    <col min="8963" max="8963" width="42.7109375" style="272" bestFit="1" customWidth="1"/>
    <col min="8964" max="8965" width="8.7109375" style="272" customWidth="1"/>
    <col min="8966" max="8970" width="10.7109375" style="272" customWidth="1"/>
    <col min="8971" max="8971" width="3.7109375" style="272" customWidth="1"/>
    <col min="8972" max="8972" width="9.5703125" style="272" bestFit="1" customWidth="1"/>
    <col min="8973" max="9217" width="9.140625" style="272"/>
    <col min="9218" max="9218" width="13.7109375" style="272" customWidth="1"/>
    <col min="9219" max="9219" width="42.7109375" style="272" bestFit="1" customWidth="1"/>
    <col min="9220" max="9221" width="8.7109375" style="272" customWidth="1"/>
    <col min="9222" max="9226" width="10.7109375" style="272" customWidth="1"/>
    <col min="9227" max="9227" width="3.7109375" style="272" customWidth="1"/>
    <col min="9228" max="9228" width="9.5703125" style="272" bestFit="1" customWidth="1"/>
    <col min="9229" max="9473" width="9.140625" style="272"/>
    <col min="9474" max="9474" width="13.7109375" style="272" customWidth="1"/>
    <col min="9475" max="9475" width="42.7109375" style="272" bestFit="1" customWidth="1"/>
    <col min="9476" max="9477" width="8.7109375" style="272" customWidth="1"/>
    <col min="9478" max="9482" width="10.7109375" style="272" customWidth="1"/>
    <col min="9483" max="9483" width="3.7109375" style="272" customWidth="1"/>
    <col min="9484" max="9484" width="9.5703125" style="272" bestFit="1" customWidth="1"/>
    <col min="9485" max="9729" width="9.140625" style="272"/>
    <col min="9730" max="9730" width="13.7109375" style="272" customWidth="1"/>
    <col min="9731" max="9731" width="42.7109375" style="272" bestFit="1" customWidth="1"/>
    <col min="9732" max="9733" width="8.7109375" style="272" customWidth="1"/>
    <col min="9734" max="9738" width="10.7109375" style="272" customWidth="1"/>
    <col min="9739" max="9739" width="3.7109375" style="272" customWidth="1"/>
    <col min="9740" max="9740" width="9.5703125" style="272" bestFit="1" customWidth="1"/>
    <col min="9741" max="9985" width="9.140625" style="272"/>
    <col min="9986" max="9986" width="13.7109375" style="272" customWidth="1"/>
    <col min="9987" max="9987" width="42.7109375" style="272" bestFit="1" customWidth="1"/>
    <col min="9988" max="9989" width="8.7109375" style="272" customWidth="1"/>
    <col min="9990" max="9994" width="10.7109375" style="272" customWidth="1"/>
    <col min="9995" max="9995" width="3.7109375" style="272" customWidth="1"/>
    <col min="9996" max="9996" width="9.5703125" style="272" bestFit="1" customWidth="1"/>
    <col min="9997" max="10241" width="9.140625" style="272"/>
    <col min="10242" max="10242" width="13.7109375" style="272" customWidth="1"/>
    <col min="10243" max="10243" width="42.7109375" style="272" bestFit="1" customWidth="1"/>
    <col min="10244" max="10245" width="8.7109375" style="272" customWidth="1"/>
    <col min="10246" max="10250" width="10.7109375" style="272" customWidth="1"/>
    <col min="10251" max="10251" width="3.7109375" style="272" customWidth="1"/>
    <col min="10252" max="10252" width="9.5703125" style="272" bestFit="1" customWidth="1"/>
    <col min="10253" max="10497" width="9.140625" style="272"/>
    <col min="10498" max="10498" width="13.7109375" style="272" customWidth="1"/>
    <col min="10499" max="10499" width="42.7109375" style="272" bestFit="1" customWidth="1"/>
    <col min="10500" max="10501" width="8.7109375" style="272" customWidth="1"/>
    <col min="10502" max="10506" width="10.7109375" style="272" customWidth="1"/>
    <col min="10507" max="10507" width="3.7109375" style="272" customWidth="1"/>
    <col min="10508" max="10508" width="9.5703125" style="272" bestFit="1" customWidth="1"/>
    <col min="10509" max="10753" width="9.140625" style="272"/>
    <col min="10754" max="10754" width="13.7109375" style="272" customWidth="1"/>
    <col min="10755" max="10755" width="42.7109375" style="272" bestFit="1" customWidth="1"/>
    <col min="10756" max="10757" width="8.7109375" style="272" customWidth="1"/>
    <col min="10758" max="10762" width="10.7109375" style="272" customWidth="1"/>
    <col min="10763" max="10763" width="3.7109375" style="272" customWidth="1"/>
    <col min="10764" max="10764" width="9.5703125" style="272" bestFit="1" customWidth="1"/>
    <col min="10765" max="11009" width="9.140625" style="272"/>
    <col min="11010" max="11010" width="13.7109375" style="272" customWidth="1"/>
    <col min="11011" max="11011" width="42.7109375" style="272" bestFit="1" customWidth="1"/>
    <col min="11012" max="11013" width="8.7109375" style="272" customWidth="1"/>
    <col min="11014" max="11018" width="10.7109375" style="272" customWidth="1"/>
    <col min="11019" max="11019" width="3.7109375" style="272" customWidth="1"/>
    <col min="11020" max="11020" width="9.5703125" style="272" bestFit="1" customWidth="1"/>
    <col min="11021" max="11265" width="9.140625" style="272"/>
    <col min="11266" max="11266" width="13.7109375" style="272" customWidth="1"/>
    <col min="11267" max="11267" width="42.7109375" style="272" bestFit="1" customWidth="1"/>
    <col min="11268" max="11269" width="8.7109375" style="272" customWidth="1"/>
    <col min="11270" max="11274" width="10.7109375" style="272" customWidth="1"/>
    <col min="11275" max="11275" width="3.7109375" style="272" customWidth="1"/>
    <col min="11276" max="11276" width="9.5703125" style="272" bestFit="1" customWidth="1"/>
    <col min="11277" max="11521" width="9.140625" style="272"/>
    <col min="11522" max="11522" width="13.7109375" style="272" customWidth="1"/>
    <col min="11523" max="11523" width="42.7109375" style="272" bestFit="1" customWidth="1"/>
    <col min="11524" max="11525" width="8.7109375" style="272" customWidth="1"/>
    <col min="11526" max="11530" width="10.7109375" style="272" customWidth="1"/>
    <col min="11531" max="11531" width="3.7109375" style="272" customWidth="1"/>
    <col min="11532" max="11532" width="9.5703125" style="272" bestFit="1" customWidth="1"/>
    <col min="11533" max="11777" width="9.140625" style="272"/>
    <col min="11778" max="11778" width="13.7109375" style="272" customWidth="1"/>
    <col min="11779" max="11779" width="42.7109375" style="272" bestFit="1" customWidth="1"/>
    <col min="11780" max="11781" width="8.7109375" style="272" customWidth="1"/>
    <col min="11782" max="11786" width="10.7109375" style="272" customWidth="1"/>
    <col min="11787" max="11787" width="3.7109375" style="272" customWidth="1"/>
    <col min="11788" max="11788" width="9.5703125" style="272" bestFit="1" customWidth="1"/>
    <col min="11789" max="12033" width="9.140625" style="272"/>
    <col min="12034" max="12034" width="13.7109375" style="272" customWidth="1"/>
    <col min="12035" max="12035" width="42.7109375" style="272" bestFit="1" customWidth="1"/>
    <col min="12036" max="12037" width="8.7109375" style="272" customWidth="1"/>
    <col min="12038" max="12042" width="10.7109375" style="272" customWidth="1"/>
    <col min="12043" max="12043" width="3.7109375" style="272" customWidth="1"/>
    <col min="12044" max="12044" width="9.5703125" style="272" bestFit="1" customWidth="1"/>
    <col min="12045" max="12289" width="9.140625" style="272"/>
    <col min="12290" max="12290" width="13.7109375" style="272" customWidth="1"/>
    <col min="12291" max="12291" width="42.7109375" style="272" bestFit="1" customWidth="1"/>
    <col min="12292" max="12293" width="8.7109375" style="272" customWidth="1"/>
    <col min="12294" max="12298" width="10.7109375" style="272" customWidth="1"/>
    <col min="12299" max="12299" width="3.7109375" style="272" customWidth="1"/>
    <col min="12300" max="12300" width="9.5703125" style="272" bestFit="1" customWidth="1"/>
    <col min="12301" max="12545" width="9.140625" style="272"/>
    <col min="12546" max="12546" width="13.7109375" style="272" customWidth="1"/>
    <col min="12547" max="12547" width="42.7109375" style="272" bestFit="1" customWidth="1"/>
    <col min="12548" max="12549" width="8.7109375" style="272" customWidth="1"/>
    <col min="12550" max="12554" width="10.7109375" style="272" customWidth="1"/>
    <col min="12555" max="12555" width="3.7109375" style="272" customWidth="1"/>
    <col min="12556" max="12556" width="9.5703125" style="272" bestFit="1" customWidth="1"/>
    <col min="12557" max="12801" width="9.140625" style="272"/>
    <col min="12802" max="12802" width="13.7109375" style="272" customWidth="1"/>
    <col min="12803" max="12803" width="42.7109375" style="272" bestFit="1" customWidth="1"/>
    <col min="12804" max="12805" width="8.7109375" style="272" customWidth="1"/>
    <col min="12806" max="12810" width="10.7109375" style="272" customWidth="1"/>
    <col min="12811" max="12811" width="3.7109375" style="272" customWidth="1"/>
    <col min="12812" max="12812" width="9.5703125" style="272" bestFit="1" customWidth="1"/>
    <col min="12813" max="13057" width="9.140625" style="272"/>
    <col min="13058" max="13058" width="13.7109375" style="272" customWidth="1"/>
    <col min="13059" max="13059" width="42.7109375" style="272" bestFit="1" customWidth="1"/>
    <col min="13060" max="13061" width="8.7109375" style="272" customWidth="1"/>
    <col min="13062" max="13066" width="10.7109375" style="272" customWidth="1"/>
    <col min="13067" max="13067" width="3.7109375" style="272" customWidth="1"/>
    <col min="13068" max="13068" width="9.5703125" style="272" bestFit="1" customWidth="1"/>
    <col min="13069" max="13313" width="9.140625" style="272"/>
    <col min="13314" max="13314" width="13.7109375" style="272" customWidth="1"/>
    <col min="13315" max="13315" width="42.7109375" style="272" bestFit="1" customWidth="1"/>
    <col min="13316" max="13317" width="8.7109375" style="272" customWidth="1"/>
    <col min="13318" max="13322" width="10.7109375" style="272" customWidth="1"/>
    <col min="13323" max="13323" width="3.7109375" style="272" customWidth="1"/>
    <col min="13324" max="13324" width="9.5703125" style="272" bestFit="1" customWidth="1"/>
    <col min="13325" max="13569" width="9.140625" style="272"/>
    <col min="13570" max="13570" width="13.7109375" style="272" customWidth="1"/>
    <col min="13571" max="13571" width="42.7109375" style="272" bestFit="1" customWidth="1"/>
    <col min="13572" max="13573" width="8.7109375" style="272" customWidth="1"/>
    <col min="13574" max="13578" width="10.7109375" style="272" customWidth="1"/>
    <col min="13579" max="13579" width="3.7109375" style="272" customWidth="1"/>
    <col min="13580" max="13580" width="9.5703125" style="272" bestFit="1" customWidth="1"/>
    <col min="13581" max="13825" width="9.140625" style="272"/>
    <col min="13826" max="13826" width="13.7109375" style="272" customWidth="1"/>
    <col min="13827" max="13827" width="42.7109375" style="272" bestFit="1" customWidth="1"/>
    <col min="13828" max="13829" width="8.7109375" style="272" customWidth="1"/>
    <col min="13830" max="13834" width="10.7109375" style="272" customWidth="1"/>
    <col min="13835" max="13835" width="3.7109375" style="272" customWidth="1"/>
    <col min="13836" max="13836" width="9.5703125" style="272" bestFit="1" customWidth="1"/>
    <col min="13837" max="14081" width="9.140625" style="272"/>
    <col min="14082" max="14082" width="13.7109375" style="272" customWidth="1"/>
    <col min="14083" max="14083" width="42.7109375" style="272" bestFit="1" customWidth="1"/>
    <col min="14084" max="14085" width="8.7109375" style="272" customWidth="1"/>
    <col min="14086" max="14090" width="10.7109375" style="272" customWidth="1"/>
    <col min="14091" max="14091" width="3.7109375" style="272" customWidth="1"/>
    <col min="14092" max="14092" width="9.5703125" style="272" bestFit="1" customWidth="1"/>
    <col min="14093" max="14337" width="9.140625" style="272"/>
    <col min="14338" max="14338" width="13.7109375" style="272" customWidth="1"/>
    <col min="14339" max="14339" width="42.7109375" style="272" bestFit="1" customWidth="1"/>
    <col min="14340" max="14341" width="8.7109375" style="272" customWidth="1"/>
    <col min="14342" max="14346" width="10.7109375" style="272" customWidth="1"/>
    <col min="14347" max="14347" width="3.7109375" style="272" customWidth="1"/>
    <col min="14348" max="14348" width="9.5703125" style="272" bestFit="1" customWidth="1"/>
    <col min="14349" max="14593" width="9.140625" style="272"/>
    <col min="14594" max="14594" width="13.7109375" style="272" customWidth="1"/>
    <col min="14595" max="14595" width="42.7109375" style="272" bestFit="1" customWidth="1"/>
    <col min="14596" max="14597" width="8.7109375" style="272" customWidth="1"/>
    <col min="14598" max="14602" width="10.7109375" style="272" customWidth="1"/>
    <col min="14603" max="14603" width="3.7109375" style="272" customWidth="1"/>
    <col min="14604" max="14604" width="9.5703125" style="272" bestFit="1" customWidth="1"/>
    <col min="14605" max="14849" width="9.140625" style="272"/>
    <col min="14850" max="14850" width="13.7109375" style="272" customWidth="1"/>
    <col min="14851" max="14851" width="42.7109375" style="272" bestFit="1" customWidth="1"/>
    <col min="14852" max="14853" width="8.7109375" style="272" customWidth="1"/>
    <col min="14854" max="14858" width="10.7109375" style="272" customWidth="1"/>
    <col min="14859" max="14859" width="3.7109375" style="272" customWidth="1"/>
    <col min="14860" max="14860" width="9.5703125" style="272" bestFit="1" customWidth="1"/>
    <col min="14861" max="15105" width="9.140625" style="272"/>
    <col min="15106" max="15106" width="13.7109375" style="272" customWidth="1"/>
    <col min="15107" max="15107" width="42.7109375" style="272" bestFit="1" customWidth="1"/>
    <col min="15108" max="15109" width="8.7109375" style="272" customWidth="1"/>
    <col min="15110" max="15114" width="10.7109375" style="272" customWidth="1"/>
    <col min="15115" max="15115" width="3.7109375" style="272" customWidth="1"/>
    <col min="15116" max="15116" width="9.5703125" style="272" bestFit="1" customWidth="1"/>
    <col min="15117" max="15361" width="9.140625" style="272"/>
    <col min="15362" max="15362" width="13.7109375" style="272" customWidth="1"/>
    <col min="15363" max="15363" width="42.7109375" style="272" bestFit="1" customWidth="1"/>
    <col min="15364" max="15365" width="8.7109375" style="272" customWidth="1"/>
    <col min="15366" max="15370" width="10.7109375" style="272" customWidth="1"/>
    <col min="15371" max="15371" width="3.7109375" style="272" customWidth="1"/>
    <col min="15372" max="15372" width="9.5703125" style="272" bestFit="1" customWidth="1"/>
    <col min="15373" max="15617" width="9.140625" style="272"/>
    <col min="15618" max="15618" width="13.7109375" style="272" customWidth="1"/>
    <col min="15619" max="15619" width="42.7109375" style="272" bestFit="1" customWidth="1"/>
    <col min="15620" max="15621" width="8.7109375" style="272" customWidth="1"/>
    <col min="15622" max="15626" width="10.7109375" style="272" customWidth="1"/>
    <col min="15627" max="15627" width="3.7109375" style="272" customWidth="1"/>
    <col min="15628" max="15628" width="9.5703125" style="272" bestFit="1" customWidth="1"/>
    <col min="15629" max="15873" width="9.140625" style="272"/>
    <col min="15874" max="15874" width="13.7109375" style="272" customWidth="1"/>
    <col min="15875" max="15875" width="42.7109375" style="272" bestFit="1" customWidth="1"/>
    <col min="15876" max="15877" width="8.7109375" style="272" customWidth="1"/>
    <col min="15878" max="15882" width="10.7109375" style="272" customWidth="1"/>
    <col min="15883" max="15883" width="3.7109375" style="272" customWidth="1"/>
    <col min="15884" max="15884" width="9.5703125" style="272" bestFit="1" customWidth="1"/>
    <col min="15885" max="16129" width="9.140625" style="272"/>
    <col min="16130" max="16130" width="13.7109375" style="272" customWidth="1"/>
    <col min="16131" max="16131" width="42.7109375" style="272" bestFit="1" customWidth="1"/>
    <col min="16132" max="16133" width="8.7109375" style="272" customWidth="1"/>
    <col min="16134" max="16138" width="10.7109375" style="272" customWidth="1"/>
    <col min="16139" max="16139" width="3.7109375" style="272" customWidth="1"/>
    <col min="16140" max="16140" width="9.5703125" style="272" bestFit="1" customWidth="1"/>
    <col min="16141" max="16384" width="9.140625" style="272"/>
  </cols>
  <sheetData>
    <row r="1" spans="2:12" ht="15.75" thickBot="1" x14ac:dyDescent="0.3">
      <c r="C1" s="3"/>
      <c r="D1" s="4"/>
    </row>
    <row r="2" spans="2:12" x14ac:dyDescent="0.25">
      <c r="B2" s="364" t="s">
        <v>167</v>
      </c>
      <c r="C2" s="366" t="s">
        <v>270</v>
      </c>
      <c r="D2" s="367"/>
      <c r="E2" s="367"/>
      <c r="F2" s="368"/>
    </row>
    <row r="3" spans="2:12" ht="15.75" customHeight="1" thickBot="1" x14ac:dyDescent="0.3">
      <c r="B3" s="365"/>
      <c r="C3" s="369"/>
      <c r="D3" s="370"/>
      <c r="E3" s="370"/>
      <c r="F3" s="371"/>
      <c r="L3" s="101"/>
    </row>
    <row r="4" spans="2:12" x14ac:dyDescent="0.25">
      <c r="C4" s="369"/>
      <c r="D4" s="370"/>
      <c r="E4" s="370"/>
      <c r="F4" s="371"/>
    </row>
    <row r="5" spans="2:12" x14ac:dyDescent="0.25">
      <c r="C5" s="369"/>
      <c r="D5" s="370"/>
      <c r="E5" s="370"/>
      <c r="F5" s="371"/>
    </row>
    <row r="6" spans="2:12" x14ac:dyDescent="0.25">
      <c r="C6" s="369"/>
      <c r="D6" s="370"/>
      <c r="E6" s="370"/>
      <c r="F6" s="371"/>
    </row>
    <row r="7" spans="2:12" x14ac:dyDescent="0.25">
      <c r="C7" s="369"/>
      <c r="D7" s="370"/>
      <c r="E7" s="370"/>
      <c r="F7" s="371"/>
    </row>
    <row r="8" spans="2:12" x14ac:dyDescent="0.25">
      <c r="C8" s="369"/>
      <c r="D8" s="370"/>
      <c r="E8" s="370"/>
      <c r="F8" s="371"/>
    </row>
    <row r="9" spans="2:12" x14ac:dyDescent="0.25">
      <c r="C9" s="369"/>
      <c r="D9" s="370"/>
      <c r="E9" s="370"/>
      <c r="F9" s="371"/>
    </row>
    <row r="10" spans="2:12" x14ac:dyDescent="0.25">
      <c r="C10" s="369"/>
      <c r="D10" s="370"/>
      <c r="E10" s="370"/>
      <c r="F10" s="371"/>
    </row>
    <row r="11" spans="2:12" x14ac:dyDescent="0.25">
      <c r="C11" s="369"/>
      <c r="D11" s="370"/>
      <c r="E11" s="370"/>
      <c r="F11" s="371"/>
    </row>
    <row r="12" spans="2:12" x14ac:dyDescent="0.25">
      <c r="C12" s="369"/>
      <c r="D12" s="370"/>
      <c r="E12" s="370"/>
      <c r="F12" s="371"/>
    </row>
    <row r="13" spans="2:12" x14ac:dyDescent="0.25">
      <c r="C13" s="372"/>
      <c r="D13" s="373"/>
      <c r="E13" s="373"/>
      <c r="F13" s="374"/>
    </row>
    <row r="14" spans="2:12" ht="15.75" thickBot="1" x14ac:dyDescent="0.3"/>
    <row r="15" spans="2:12" s="8" customFormat="1" ht="13.5" thickBot="1" x14ac:dyDescent="0.25">
      <c r="B15" s="7"/>
      <c r="C15" s="8" t="s">
        <v>0</v>
      </c>
      <c r="D15" s="9"/>
      <c r="E15" s="10"/>
      <c r="F15" s="10"/>
      <c r="G15" s="10"/>
      <c r="H15" s="11" t="s">
        <v>1</v>
      </c>
      <c r="I15" s="12">
        <v>1</v>
      </c>
      <c r="J15" s="10"/>
    </row>
    <row r="16" spans="2:12" ht="15.75" thickBot="1" x14ac:dyDescent="0.3">
      <c r="C16" s="8"/>
      <c r="H16" s="11"/>
      <c r="I16" s="12"/>
    </row>
    <row r="17" spans="2:15" ht="15.75" thickBot="1" x14ac:dyDescent="0.3">
      <c r="C17" s="8"/>
      <c r="H17" s="11"/>
      <c r="I17" s="12"/>
    </row>
    <row r="18" spans="2:15" ht="15.75" thickBot="1" x14ac:dyDescent="0.3"/>
    <row r="19" spans="2:15" s="18" customFormat="1" ht="12.75" x14ac:dyDescent="0.2">
      <c r="B19" s="13" t="s">
        <v>2</v>
      </c>
      <c r="C19" s="14" t="s">
        <v>3</v>
      </c>
      <c r="D19" s="14" t="s">
        <v>4</v>
      </c>
      <c r="E19" s="15" t="s">
        <v>5</v>
      </c>
      <c r="F19" s="16" t="s">
        <v>6</v>
      </c>
      <c r="G19" s="16" t="s">
        <v>6</v>
      </c>
      <c r="H19" s="17" t="s">
        <v>6</v>
      </c>
      <c r="I19" s="15" t="s">
        <v>7</v>
      </c>
      <c r="J19" s="15" t="s">
        <v>8</v>
      </c>
    </row>
    <row r="20" spans="2:15" s="18" customFormat="1" ht="33" thickBot="1" x14ac:dyDescent="0.25">
      <c r="B20" s="19" t="s">
        <v>9</v>
      </c>
      <c r="C20" s="20"/>
      <c r="D20" s="20"/>
      <c r="E20" s="21"/>
      <c r="F20" s="22" t="s">
        <v>10</v>
      </c>
      <c r="G20" s="22" t="s">
        <v>11</v>
      </c>
      <c r="H20" s="23" t="s">
        <v>12</v>
      </c>
      <c r="I20" s="21"/>
      <c r="J20" s="21"/>
    </row>
    <row r="21" spans="2:15" s="18" customFormat="1" ht="13.5" thickBot="1" x14ac:dyDescent="0.25">
      <c r="B21" s="24"/>
      <c r="C21" s="25" t="s">
        <v>13</v>
      </c>
      <c r="D21" s="26"/>
      <c r="E21" s="27"/>
      <c r="F21" s="28"/>
      <c r="G21" s="28"/>
      <c r="H21" s="27"/>
      <c r="I21" s="27"/>
      <c r="J21" s="29"/>
    </row>
    <row r="22" spans="2:15" s="119" customFormat="1" x14ac:dyDescent="0.25">
      <c r="B22" s="30"/>
      <c r="C22" s="114"/>
      <c r="D22" s="115"/>
      <c r="E22" s="116"/>
      <c r="F22" s="31"/>
      <c r="G22" s="31"/>
      <c r="H22" s="116"/>
      <c r="I22" s="32"/>
      <c r="J22" s="33"/>
    </row>
    <row r="23" spans="2:15" s="126" customFormat="1" x14ac:dyDescent="0.25">
      <c r="B23" s="34"/>
      <c r="C23" s="121"/>
      <c r="D23" s="35"/>
      <c r="E23" s="123"/>
      <c r="F23" s="36"/>
      <c r="G23" s="36"/>
      <c r="H23" s="123"/>
      <c r="I23" s="37"/>
      <c r="J23" s="38"/>
      <c r="L23" s="39"/>
      <c r="M23" s="40"/>
      <c r="N23" s="127"/>
      <c r="O23" s="127"/>
    </row>
    <row r="24" spans="2:15" x14ac:dyDescent="0.25">
      <c r="B24" s="34"/>
      <c r="C24" s="128"/>
      <c r="D24" s="41"/>
      <c r="E24" s="130"/>
      <c r="F24" s="42"/>
      <c r="G24" s="42"/>
      <c r="H24" s="130"/>
      <c r="I24" s="43"/>
      <c r="J24" s="44"/>
      <c r="L24" s="45"/>
    </row>
    <row r="25" spans="2:15" x14ac:dyDescent="0.25">
      <c r="B25" s="34"/>
      <c r="C25" s="46"/>
      <c r="D25" s="41"/>
      <c r="E25" s="47"/>
      <c r="F25" s="48"/>
      <c r="G25" s="48"/>
      <c r="H25" s="47"/>
      <c r="I25" s="43"/>
      <c r="J25" s="44"/>
      <c r="L25" s="45"/>
    </row>
    <row r="26" spans="2:15" ht="15.75" thickBot="1" x14ac:dyDescent="0.3">
      <c r="B26" s="49"/>
      <c r="C26" s="50"/>
      <c r="D26" s="51"/>
      <c r="E26" s="52"/>
      <c r="F26" s="53"/>
      <c r="G26" s="53"/>
      <c r="H26" s="52"/>
      <c r="I26" s="52"/>
      <c r="J26" s="54"/>
    </row>
    <row r="27" spans="2:15" ht="15.75" thickBot="1" x14ac:dyDescent="0.3">
      <c r="B27" s="55"/>
      <c r="C27" s="56" t="s">
        <v>14</v>
      </c>
      <c r="D27" s="57"/>
      <c r="E27" s="58"/>
      <c r="F27" s="59"/>
      <c r="G27" s="59"/>
      <c r="H27" s="58"/>
      <c r="I27" s="60" t="s">
        <v>15</v>
      </c>
      <c r="J27" s="12">
        <f>SUM(J22:J26)</f>
        <v>0</v>
      </c>
    </row>
    <row r="28" spans="2:15" ht="15.75" thickBot="1" x14ac:dyDescent="0.3">
      <c r="B28" s="55"/>
      <c r="C28" s="50"/>
      <c r="D28" s="61"/>
      <c r="E28" s="62"/>
      <c r="F28" s="63"/>
      <c r="G28" s="63"/>
      <c r="H28" s="62"/>
      <c r="I28" s="62"/>
      <c r="J28" s="64"/>
    </row>
    <row r="29" spans="2:15" ht="15.75" thickBot="1" x14ac:dyDescent="0.3">
      <c r="B29" s="65"/>
      <c r="C29" s="25" t="s">
        <v>16</v>
      </c>
      <c r="D29" s="61"/>
      <c r="E29" s="62"/>
      <c r="F29" s="63"/>
      <c r="G29" s="63"/>
      <c r="H29" s="62"/>
      <c r="I29" s="62"/>
      <c r="J29" s="64"/>
    </row>
    <row r="30" spans="2:15" s="270" customFormat="1" x14ac:dyDescent="0.25">
      <c r="B30" s="66"/>
      <c r="C30" s="67"/>
      <c r="D30" s="68"/>
      <c r="E30" s="69"/>
      <c r="F30" s="70"/>
      <c r="G30" s="70"/>
      <c r="H30" s="69"/>
      <c r="I30" s="69"/>
      <c r="J30" s="71"/>
    </row>
    <row r="31" spans="2:15" s="270" customFormat="1" x14ac:dyDescent="0.25">
      <c r="B31" s="73"/>
      <c r="C31" s="74"/>
      <c r="D31" s="75"/>
      <c r="E31" s="76"/>
      <c r="F31" s="77"/>
      <c r="G31" s="77"/>
      <c r="H31" s="76"/>
      <c r="I31" s="37"/>
      <c r="J31" s="38"/>
    </row>
    <row r="32" spans="2:15" s="270" customFormat="1" x14ac:dyDescent="0.25">
      <c r="B32" s="73"/>
      <c r="C32" s="74"/>
      <c r="D32" s="75"/>
      <c r="E32" s="76"/>
      <c r="F32" s="77"/>
      <c r="G32" s="77"/>
      <c r="H32" s="76"/>
      <c r="I32" s="37"/>
      <c r="J32" s="38"/>
    </row>
    <row r="33" spans="2:16" s="270" customFormat="1" x14ac:dyDescent="0.25">
      <c r="B33" s="73"/>
      <c r="C33" s="74"/>
      <c r="D33" s="75"/>
      <c r="E33" s="76"/>
      <c r="F33" s="77"/>
      <c r="G33" s="77"/>
      <c r="H33" s="76"/>
      <c r="I33" s="76"/>
      <c r="J33" s="38"/>
    </row>
    <row r="34" spans="2:16" s="270" customFormat="1" x14ac:dyDescent="0.25">
      <c r="B34" s="73"/>
      <c r="C34" s="74"/>
      <c r="D34" s="75"/>
      <c r="E34" s="76"/>
      <c r="F34" s="77"/>
      <c r="G34" s="77"/>
      <c r="H34" s="76"/>
      <c r="I34" s="37"/>
      <c r="J34" s="38"/>
    </row>
    <row r="35" spans="2:16" s="270" customFormat="1" x14ac:dyDescent="0.25">
      <c r="B35" s="73"/>
      <c r="C35" s="74"/>
      <c r="D35" s="75"/>
      <c r="E35" s="76"/>
      <c r="F35" s="77"/>
      <c r="G35" s="77"/>
      <c r="H35" s="76"/>
      <c r="I35" s="37"/>
      <c r="J35" s="38"/>
    </row>
    <row r="36" spans="2:16" x14ac:dyDescent="0.25">
      <c r="B36" s="34"/>
      <c r="C36" s="46"/>
      <c r="D36" s="78"/>
      <c r="E36" s="47"/>
      <c r="F36" s="48"/>
      <c r="G36" s="48"/>
      <c r="H36" s="47"/>
      <c r="I36" s="47"/>
      <c r="J36" s="44"/>
    </row>
    <row r="37" spans="2:16" ht="15.75" thickBot="1" x14ac:dyDescent="0.3">
      <c r="B37" s="49"/>
      <c r="C37" s="50"/>
      <c r="D37" s="79"/>
      <c r="E37" s="80"/>
      <c r="F37" s="81"/>
      <c r="G37" s="81"/>
      <c r="H37" s="80"/>
      <c r="I37" s="43"/>
      <c r="J37" s="82"/>
      <c r="L37" s="45"/>
    </row>
    <row r="38" spans="2:16" ht="15.75" thickBot="1" x14ac:dyDescent="0.3">
      <c r="B38" s="55"/>
      <c r="C38" s="56" t="s">
        <v>17</v>
      </c>
      <c r="D38" s="57"/>
      <c r="E38" s="58"/>
      <c r="F38" s="59"/>
      <c r="G38" s="59"/>
      <c r="H38" s="58"/>
      <c r="I38" s="60" t="s">
        <v>15</v>
      </c>
      <c r="J38" s="12">
        <f>SUM(J30:J37)</f>
        <v>0</v>
      </c>
    </row>
    <row r="39" spans="2:16" ht="15.75" thickBot="1" x14ac:dyDescent="0.3">
      <c r="B39" s="55"/>
      <c r="C39" s="50"/>
      <c r="D39" s="61"/>
      <c r="E39" s="62"/>
      <c r="F39" s="63"/>
      <c r="G39" s="63"/>
      <c r="H39" s="62"/>
      <c r="I39" s="62"/>
      <c r="J39" s="64"/>
    </row>
    <row r="40" spans="2:16" ht="15.75" thickBot="1" x14ac:dyDescent="0.3">
      <c r="B40" s="65"/>
      <c r="C40" s="25" t="s">
        <v>18</v>
      </c>
      <c r="D40" s="61"/>
      <c r="E40" s="62"/>
      <c r="F40" s="63"/>
      <c r="G40" s="63"/>
      <c r="H40" s="62"/>
      <c r="I40" s="62"/>
      <c r="J40" s="64"/>
    </row>
    <row r="41" spans="2:16" ht="178.5" x14ac:dyDescent="0.25">
      <c r="B41" s="224" t="str">
        <f>'ANAS 2015'!B3</f>
        <v>SIC.04.02.001.3.a</v>
      </c>
      <c r="C41" s="232"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234" t="str">
        <f>'ANAS 2015'!D3</f>
        <v xml:space="preserve">cad </v>
      </c>
      <c r="E41" s="235">
        <v>2</v>
      </c>
      <c r="F41" s="236">
        <f>'ANAS 2015'!E3</f>
        <v>42.68</v>
      </c>
      <c r="G41" s="236">
        <v>9.0500000000000007</v>
      </c>
      <c r="H41" s="235">
        <f>F41-G41+G41/4</f>
        <v>35.892499999999998</v>
      </c>
      <c r="I41" s="237">
        <f t="shared" ref="I41:I51" si="0">E41/$I$15</f>
        <v>2</v>
      </c>
      <c r="J41" s="238">
        <f t="shared" ref="J41:J51" si="1">I41*H41</f>
        <v>71.784999999999997</v>
      </c>
      <c r="L41" s="45"/>
    </row>
    <row r="42" spans="2:16" ht="204" x14ac:dyDescent="0.25">
      <c r="B42" s="224" t="str">
        <f>'ANAS 2015'!B9</f>
        <v xml:space="preserve">SIC.04.02.010.2.a </v>
      </c>
      <c r="C42"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239" t="str">
        <f>'ANAS 2015'!D10</f>
        <v>mq</v>
      </c>
      <c r="E42" s="240">
        <f>0.42*2</f>
        <v>0.84</v>
      </c>
      <c r="F42" s="241">
        <f>'ANAS 2015'!E9</f>
        <v>71.98</v>
      </c>
      <c r="G42" s="241">
        <f>'ANAS 2015'!E10</f>
        <v>15.26</v>
      </c>
      <c r="H42" s="240">
        <f>F42-G42+G42/4</f>
        <v>60.535000000000004</v>
      </c>
      <c r="I42" s="242">
        <f t="shared" si="0"/>
        <v>0.84</v>
      </c>
      <c r="J42" s="243">
        <f t="shared" si="1"/>
        <v>50.849400000000003</v>
      </c>
      <c r="L42" s="45"/>
    </row>
    <row r="43" spans="2:16" ht="153" x14ac:dyDescent="0.25">
      <c r="B43" s="225" t="str">
        <f>'ANAS 2015'!B20</f>
        <v xml:space="preserve">SIC.04.04.001 </v>
      </c>
      <c r="C43" s="232"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244" t="str">
        <f>'ANAS 2015'!D20</f>
        <v xml:space="preserve">cad </v>
      </c>
      <c r="E43" s="245">
        <v>16</v>
      </c>
      <c r="F43" s="246" t="s">
        <v>20</v>
      </c>
      <c r="G43" s="246" t="s">
        <v>20</v>
      </c>
      <c r="H43" s="245">
        <f>'ANAS 2015'!E20</f>
        <v>0.85</v>
      </c>
      <c r="I43" s="242">
        <f t="shared" si="0"/>
        <v>16</v>
      </c>
      <c r="J43" s="243">
        <f t="shared" si="1"/>
        <v>13.6</v>
      </c>
      <c r="L43" s="45"/>
    </row>
    <row r="44" spans="2:16" ht="178.5" x14ac:dyDescent="0.25">
      <c r="B44" s="224" t="str">
        <f>'ANAS 2015'!B5</f>
        <v xml:space="preserve">SIC.04.02.005.3.a </v>
      </c>
      <c r="C44" s="232"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239" t="str">
        <f>'ANAS 2015'!D5</f>
        <v xml:space="preserve">cad </v>
      </c>
      <c r="E44" s="240">
        <v>11</v>
      </c>
      <c r="F44" s="241">
        <f>'ANAS 2015'!E5</f>
        <v>43.06</v>
      </c>
      <c r="G44" s="241">
        <f>'ANAS 2015'!E6</f>
        <v>9.1300000000000008</v>
      </c>
      <c r="H44" s="240">
        <f>F44-G44+G44/4</f>
        <v>36.212499999999999</v>
      </c>
      <c r="I44" s="242">
        <f t="shared" si="0"/>
        <v>11</v>
      </c>
      <c r="J44" s="243">
        <f t="shared" si="1"/>
        <v>398.33749999999998</v>
      </c>
      <c r="L44" s="45"/>
    </row>
    <row r="45" spans="2:16" ht="204" x14ac:dyDescent="0.25">
      <c r="B45" s="224" t="str">
        <f>'ANAS 2015'!B11</f>
        <v xml:space="preserve">SIC.04.02.010.3.a </v>
      </c>
      <c r="C45" s="232"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239" t="str">
        <f>'ANAS 2015'!D11</f>
        <v>mq</v>
      </c>
      <c r="E45" s="240">
        <f>1.215*4</f>
        <v>4.8600000000000003</v>
      </c>
      <c r="F45" s="241">
        <f>'ANAS 2015'!E11</f>
        <v>73.5</v>
      </c>
      <c r="G45" s="241">
        <f>'ANAS 2015'!E12</f>
        <v>15.59</v>
      </c>
      <c r="H45" s="240">
        <f>F45-G45+G45/4</f>
        <v>61.807499999999997</v>
      </c>
      <c r="I45" s="242">
        <f t="shared" si="0"/>
        <v>4.8600000000000003</v>
      </c>
      <c r="J45" s="243">
        <f t="shared" si="1"/>
        <v>300.38445000000002</v>
      </c>
      <c r="L45" s="45"/>
    </row>
    <row r="46" spans="2:16" ht="204" x14ac:dyDescent="0.25">
      <c r="B46" s="224" t="str">
        <f>'ANAS 2015'!B9</f>
        <v xml:space="preserve">SIC.04.02.010.2.a </v>
      </c>
      <c r="C46" s="232"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239" t="str">
        <f>'ANAS 2015'!D9</f>
        <v>mq</v>
      </c>
      <c r="E46" s="240">
        <f>0.315*4</f>
        <v>1.26</v>
      </c>
      <c r="F46" s="241">
        <f>'ANAS 2015'!E9</f>
        <v>71.98</v>
      </c>
      <c r="G46" s="241">
        <f>'ANAS 2015'!E10</f>
        <v>15.26</v>
      </c>
      <c r="H46" s="240">
        <f>F46-G46+G46/4</f>
        <v>60.535000000000004</v>
      </c>
      <c r="I46" s="242">
        <f t="shared" si="0"/>
        <v>1.26</v>
      </c>
      <c r="J46" s="243">
        <f t="shared" si="1"/>
        <v>76.274100000000004</v>
      </c>
      <c r="L46" s="45"/>
    </row>
    <row r="47" spans="2:16" ht="165.75" x14ac:dyDescent="0.25">
      <c r="B47" s="224" t="str">
        <f>'ANAS 2015'!B18</f>
        <v xml:space="preserve">SIC.04.03.005 </v>
      </c>
      <c r="C47" s="232"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239" t="str">
        <f>'ANAS 2015'!D18</f>
        <v xml:space="preserve">cad </v>
      </c>
      <c r="E47" s="281">
        <f>CEILING((108+36+2000)/12,1)</f>
        <v>179</v>
      </c>
      <c r="F47" s="246" t="s">
        <v>20</v>
      </c>
      <c r="G47" s="246" t="s">
        <v>20</v>
      </c>
      <c r="H47" s="240">
        <f>'ANAS 2015'!E18</f>
        <v>0.4</v>
      </c>
      <c r="I47" s="242">
        <f t="shared" si="0"/>
        <v>179</v>
      </c>
      <c r="J47" s="243">
        <f t="shared" si="1"/>
        <v>71.600000000000009</v>
      </c>
      <c r="L47" s="45"/>
      <c r="N47" s="273"/>
      <c r="O47" s="273"/>
      <c r="P47" s="273"/>
    </row>
    <row r="48" spans="2:16" ht="153" x14ac:dyDescent="0.25">
      <c r="B48" s="225" t="str">
        <f>'ANAS 2015'!B19</f>
        <v xml:space="preserve">SIC.04.03.015 </v>
      </c>
      <c r="C48" s="232"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239" t="str">
        <f>'ANAS 2015'!D19</f>
        <v xml:space="preserve">cad </v>
      </c>
      <c r="E48" s="281">
        <f>1*E41+1*E44+4*2</f>
        <v>21</v>
      </c>
      <c r="F48" s="246" t="s">
        <v>20</v>
      </c>
      <c r="G48" s="246" t="s">
        <v>20</v>
      </c>
      <c r="H48" s="240">
        <f>'ANAS 2015'!E19</f>
        <v>0.25</v>
      </c>
      <c r="I48" s="242">
        <f t="shared" si="0"/>
        <v>21</v>
      </c>
      <c r="J48" s="243">
        <f t="shared" si="1"/>
        <v>5.25</v>
      </c>
      <c r="L48" s="45"/>
    </row>
    <row r="49" spans="2:12" ht="25.5" x14ac:dyDescent="0.25">
      <c r="B49" s="224" t="str">
        <f>'ANALISI DI MERCATO'!B5</f>
        <v>BSIC-AM003</v>
      </c>
      <c r="C49" s="232" t="str">
        <f>'ANALISI DI MERCATO'!C5</f>
        <v>Pannello 90x90 fondo nero - 8 fari a led diam. 200 certificato, compreso di Cavalletto verticale e batterie (durata 8 ore). Compenso giornaliero.</v>
      </c>
      <c r="D49" s="239" t="str">
        <f>'ANALISI DI MERCATO'!D5</f>
        <v>giorno</v>
      </c>
      <c r="E49" s="240">
        <v>1</v>
      </c>
      <c r="F49" s="246" t="s">
        <v>20</v>
      </c>
      <c r="G49" s="246" t="s">
        <v>20</v>
      </c>
      <c r="H49" s="240">
        <f>'ANALISI DI MERCATO'!H5</f>
        <v>37.774421333333336</v>
      </c>
      <c r="I49" s="242">
        <f t="shared" si="0"/>
        <v>1</v>
      </c>
      <c r="J49" s="243">
        <f t="shared" si="1"/>
        <v>37.774421333333336</v>
      </c>
      <c r="L49" s="45"/>
    </row>
    <row r="50" spans="2:12" ht="76.5" x14ac:dyDescent="0.25">
      <c r="B50" s="247" t="str">
        <f>' CPT 2012 agg.2014'!B3</f>
        <v>S.1.01.1.9.c</v>
      </c>
      <c r="C50" s="233"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239" t="str">
        <f>' CPT 2012 agg.2014'!D3</f>
        <v xml:space="preserve">cad </v>
      </c>
      <c r="E50" s="240">
        <v>0</v>
      </c>
      <c r="F50" s="241">
        <f>' CPT 2012 agg.2014'!E3</f>
        <v>2.16</v>
      </c>
      <c r="G50" s="241" t="s">
        <v>20</v>
      </c>
      <c r="H50" s="240">
        <f>F50/4</f>
        <v>0.54</v>
      </c>
      <c r="I50" s="242">
        <f t="shared" si="0"/>
        <v>0</v>
      </c>
      <c r="J50" s="243">
        <f t="shared" si="1"/>
        <v>0</v>
      </c>
      <c r="L50" s="45"/>
    </row>
    <row r="51" spans="2:12" ht="90" thickBot="1" x14ac:dyDescent="0.3">
      <c r="B51" s="247" t="str">
        <f>' CPT 2012 agg.2014'!B4</f>
        <v>S.1.01.1.9.e</v>
      </c>
      <c r="C51" s="233"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239" t="str">
        <f>' CPT 2012 agg.2014'!D4</f>
        <v xml:space="preserve">cad </v>
      </c>
      <c r="E51" s="240">
        <v>0</v>
      </c>
      <c r="F51" s="241" t="s">
        <v>20</v>
      </c>
      <c r="G51" s="241" t="s">
        <v>20</v>
      </c>
      <c r="H51" s="240">
        <f>' CPT 2012 agg.2014'!E4</f>
        <v>2.38</v>
      </c>
      <c r="I51" s="242">
        <f t="shared" si="0"/>
        <v>0</v>
      </c>
      <c r="J51" s="243">
        <f t="shared" si="1"/>
        <v>0</v>
      </c>
      <c r="L51" s="45"/>
    </row>
    <row r="52" spans="2:12" ht="15.75" thickBot="1" x14ac:dyDescent="0.3">
      <c r="B52" s="55"/>
      <c r="C52" s="56" t="s">
        <v>22</v>
      </c>
      <c r="D52" s="57"/>
      <c r="E52" s="58"/>
      <c r="F52" s="59"/>
      <c r="G52" s="59"/>
      <c r="H52" s="58"/>
      <c r="I52" s="60" t="s">
        <v>15</v>
      </c>
      <c r="J52" s="12">
        <f>SUM(J41:J51)</f>
        <v>1025.8548713333332</v>
      </c>
    </row>
    <row r="53" spans="2:12" ht="15.75" thickBot="1" x14ac:dyDescent="0.3">
      <c r="C53" s="87"/>
      <c r="D53" s="88"/>
      <c r="E53" s="89"/>
      <c r="F53" s="89"/>
      <c r="G53" s="89"/>
      <c r="H53" s="89"/>
      <c r="I53" s="90"/>
      <c r="J53" s="90"/>
    </row>
    <row r="54" spans="2:12" ht="15.75" thickBot="1" x14ac:dyDescent="0.3">
      <c r="C54" s="91"/>
      <c r="D54" s="91"/>
      <c r="E54" s="91"/>
      <c r="F54" s="91"/>
      <c r="G54" s="91"/>
      <c r="H54" s="91" t="s">
        <v>23</v>
      </c>
      <c r="I54" s="92" t="s">
        <v>24</v>
      </c>
      <c r="J54" s="12">
        <f>J52+J38+J27</f>
        <v>1025.8548713333332</v>
      </c>
      <c r="L54" s="45"/>
    </row>
    <row r="56" spans="2:12" x14ac:dyDescent="0.25">
      <c r="B56" s="155" t="s">
        <v>25</v>
      </c>
      <c r="C56" s="156"/>
      <c r="D56" s="157"/>
      <c r="E56" s="1"/>
      <c r="F56" s="1"/>
      <c r="G56" s="1"/>
      <c r="H56" s="1"/>
      <c r="I56" s="1"/>
      <c r="J56" s="1"/>
    </row>
    <row r="57" spans="2:12" ht="15" customHeight="1" x14ac:dyDescent="0.25">
      <c r="B57" s="158" t="s">
        <v>26</v>
      </c>
      <c r="C57" s="375" t="s">
        <v>268</v>
      </c>
      <c r="D57" s="375"/>
      <c r="E57" s="375"/>
      <c r="F57" s="375"/>
      <c r="G57" s="375"/>
      <c r="H57" s="375"/>
      <c r="I57" s="375"/>
      <c r="J57" s="375"/>
    </row>
    <row r="58" spans="2:12" x14ac:dyDescent="0.25">
      <c r="B58" s="158" t="s">
        <v>27</v>
      </c>
      <c r="C58" s="375" t="s">
        <v>269</v>
      </c>
      <c r="D58" s="375"/>
      <c r="E58" s="375"/>
      <c r="F58" s="375"/>
      <c r="G58" s="375"/>
      <c r="H58" s="375"/>
      <c r="I58" s="375"/>
      <c r="J58" s="375"/>
    </row>
    <row r="59" spans="2:12" ht="30" customHeight="1" x14ac:dyDescent="0.25">
      <c r="B59" s="158" t="s">
        <v>28</v>
      </c>
      <c r="C59" s="375" t="s">
        <v>160</v>
      </c>
      <c r="D59" s="375"/>
      <c r="E59" s="375"/>
      <c r="F59" s="375"/>
      <c r="G59" s="375"/>
      <c r="H59" s="375"/>
      <c r="I59" s="375"/>
      <c r="J59" s="375"/>
    </row>
    <row r="60" spans="2:12" x14ac:dyDescent="0.25">
      <c r="C60" s="93"/>
    </row>
  </sheetData>
  <mergeCells count="5">
    <mergeCell ref="B2:B3"/>
    <mergeCell ref="C2:F13"/>
    <mergeCell ref="C57:J57"/>
    <mergeCell ref="C58:J58"/>
    <mergeCell ref="C59:J59"/>
  </mergeCells>
  <pageMargins left="0.7" right="0.7" top="0.75" bottom="0.75" header="0.3" footer="0.3"/>
  <pageSetup paperSize="9" scale="51" orientation="portrait" r:id="rId1"/>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58</vt:i4>
      </vt:variant>
      <vt:variant>
        <vt:lpstr>Intervalli denominati</vt:lpstr>
      </vt:variant>
      <vt:variant>
        <vt:i4>43</vt:i4>
      </vt:variant>
    </vt:vector>
  </HeadingPairs>
  <TitlesOfParts>
    <vt:vector size="101" baseType="lpstr">
      <vt:lpstr> CPT 2012 agg.2014</vt:lpstr>
      <vt:lpstr>ANAS 2015</vt:lpstr>
      <vt:lpstr>ANALISI DI MERCATO</vt:lpstr>
      <vt:lpstr>BSIC-AM001</vt:lpstr>
      <vt:lpstr>BSIC-AM002</vt:lpstr>
      <vt:lpstr>BSIC-AM003</vt:lpstr>
      <vt:lpstr>TABELLA DI CORRISPONDENZA</vt:lpstr>
      <vt:lpstr>RIEPILOG PREZZI</vt:lpstr>
      <vt:lpstr>BSIC01.a-3C </vt:lpstr>
      <vt:lpstr>BSIC01.b-3C </vt:lpstr>
      <vt:lpstr>BSIC01.c-3C </vt:lpstr>
      <vt:lpstr>BSIC01.d-3C </vt:lpstr>
      <vt:lpstr>BSIC01.e-3C</vt:lpstr>
      <vt:lpstr>BSIC02.a-3C </vt:lpstr>
      <vt:lpstr>BSIC02.b-3C </vt:lpstr>
      <vt:lpstr>BSIC02.c-3C</vt:lpstr>
      <vt:lpstr>BSIC02.d-3C</vt:lpstr>
      <vt:lpstr>BSIC02.e-3C</vt:lpstr>
      <vt:lpstr>BSIC03.a-3C </vt:lpstr>
      <vt:lpstr>BSIC03.b-3C</vt:lpstr>
      <vt:lpstr>BSIC03.c-3C </vt:lpstr>
      <vt:lpstr>BSIC03.d-3C </vt:lpstr>
      <vt:lpstr>BSIC03.e-3C</vt:lpstr>
      <vt:lpstr>BSIC04.a-3C</vt:lpstr>
      <vt:lpstr>BSIC04.b-3C </vt:lpstr>
      <vt:lpstr>BSIC04.c-3C </vt:lpstr>
      <vt:lpstr>BSIC04.d-3C</vt:lpstr>
      <vt:lpstr>BSIC04.e-3C</vt:lpstr>
      <vt:lpstr>BSIC05.a-3C </vt:lpstr>
      <vt:lpstr>BSIC05.b-3C </vt:lpstr>
      <vt:lpstr>BSIC05.c-3C </vt:lpstr>
      <vt:lpstr>BSIC05.d-3C</vt:lpstr>
      <vt:lpstr>BSIC05.e-3C</vt:lpstr>
      <vt:lpstr>BSIC06.a-3C</vt:lpstr>
      <vt:lpstr>BSIC06.b-3C </vt:lpstr>
      <vt:lpstr>BSIC06.c-3C </vt:lpstr>
      <vt:lpstr>BSIC06.d-3C</vt:lpstr>
      <vt:lpstr>BSIC06.e-3C</vt:lpstr>
      <vt:lpstr>BSIC07.a-3C </vt:lpstr>
      <vt:lpstr>BSIC07.b-3C </vt:lpstr>
      <vt:lpstr>BSIC07.c-3C </vt:lpstr>
      <vt:lpstr>BSIC07.d-3C</vt:lpstr>
      <vt:lpstr>BSIC07.e-3C</vt:lpstr>
      <vt:lpstr>BSIC12.a-3C </vt:lpstr>
      <vt:lpstr>BSIC12.b-3C </vt:lpstr>
      <vt:lpstr>BSIC12.c-3C</vt:lpstr>
      <vt:lpstr>BSIC12.d-3C</vt:lpstr>
      <vt:lpstr>BSIC12.e-3C</vt:lpstr>
      <vt:lpstr>BSIC13.a-3C</vt:lpstr>
      <vt:lpstr>BSIC13.b-3C</vt:lpstr>
      <vt:lpstr>BSIC13.c-3C</vt:lpstr>
      <vt:lpstr>BSIC13.d-3C</vt:lpstr>
      <vt:lpstr>BSIC13.e-3C</vt:lpstr>
      <vt:lpstr>BSIC18.a-3C</vt:lpstr>
      <vt:lpstr>BSIC18.b-3C</vt:lpstr>
      <vt:lpstr>BSIC18.c-3C</vt:lpstr>
      <vt:lpstr>BSIC18.d-3C</vt:lpstr>
      <vt:lpstr>BSIC18.e-3C</vt:lpstr>
      <vt:lpstr>'BSIC01.a-3C '!Area_stampa</vt:lpstr>
      <vt:lpstr>'BSIC01.b-3C '!Area_stampa</vt:lpstr>
      <vt:lpstr>'BSIC01.c-3C '!Area_stampa</vt:lpstr>
      <vt:lpstr>'BSIC01.d-3C '!Area_stampa</vt:lpstr>
      <vt:lpstr>'BSIC02.a-3C '!Area_stampa</vt:lpstr>
      <vt:lpstr>'BSIC02.b-3C '!Area_stampa</vt:lpstr>
      <vt:lpstr>'BSIC02.c-3C'!Area_stampa</vt:lpstr>
      <vt:lpstr>'BSIC02.d-3C'!Area_stampa</vt:lpstr>
      <vt:lpstr>'BSIC02.e-3C'!Area_stampa</vt:lpstr>
      <vt:lpstr>'BSIC03.a-3C '!Area_stampa</vt:lpstr>
      <vt:lpstr>'BSIC03.b-3C'!Area_stampa</vt:lpstr>
      <vt:lpstr>'BSIC03.c-3C '!Area_stampa</vt:lpstr>
      <vt:lpstr>'BSIC03.d-3C '!Area_stampa</vt:lpstr>
      <vt:lpstr>'BSIC04.a-3C'!Area_stampa</vt:lpstr>
      <vt:lpstr>'BSIC04.b-3C '!Area_stampa</vt:lpstr>
      <vt:lpstr>'BSIC04.c-3C '!Area_stampa</vt:lpstr>
      <vt:lpstr>'BSIC04.d-3C'!Area_stampa</vt:lpstr>
      <vt:lpstr>'BSIC04.e-3C'!Area_stampa</vt:lpstr>
      <vt:lpstr>'BSIC05.a-3C '!Area_stampa</vt:lpstr>
      <vt:lpstr>'BSIC05.b-3C '!Area_stampa</vt:lpstr>
      <vt:lpstr>'BSIC05.c-3C '!Area_stampa</vt:lpstr>
      <vt:lpstr>'BSIC05.d-3C'!Area_stampa</vt:lpstr>
      <vt:lpstr>'BSIC05.e-3C'!Area_stampa</vt:lpstr>
      <vt:lpstr>'BSIC06.a-3C'!Area_stampa</vt:lpstr>
      <vt:lpstr>'BSIC06.b-3C '!Area_stampa</vt:lpstr>
      <vt:lpstr>'BSIC06.c-3C '!Area_stampa</vt:lpstr>
      <vt:lpstr>'BSIC06.d-3C'!Area_stampa</vt:lpstr>
      <vt:lpstr>'BSIC06.e-3C'!Area_stampa</vt:lpstr>
      <vt:lpstr>'BSIC07.a-3C '!Area_stampa</vt:lpstr>
      <vt:lpstr>'BSIC07.b-3C '!Area_stampa</vt:lpstr>
      <vt:lpstr>'BSIC07.c-3C '!Area_stampa</vt:lpstr>
      <vt:lpstr>'BSIC07.d-3C'!Area_stampa</vt:lpstr>
      <vt:lpstr>'BSIC07.e-3C'!Area_stampa</vt:lpstr>
      <vt:lpstr>'BSIC12.a-3C '!Area_stampa</vt:lpstr>
      <vt:lpstr>'BSIC12.b-3C '!Area_stampa</vt:lpstr>
      <vt:lpstr>'BSIC12.c-3C'!Area_stampa</vt:lpstr>
      <vt:lpstr>'BSIC12.d-3C'!Area_stampa</vt:lpstr>
      <vt:lpstr>'BSIC12.e-3C'!Area_stampa</vt:lpstr>
      <vt:lpstr>'BSIC18.a-3C'!Area_stampa</vt:lpstr>
      <vt:lpstr>'BSIC18.b-3C'!Area_stampa</vt:lpstr>
      <vt:lpstr>'BSIC18.c-3C'!Area_stampa</vt:lpstr>
      <vt:lpstr>'BSIC18.d-3C'!Area_stampa</vt:lpstr>
      <vt:lpstr>'BSIC18.e-3C'!Area_stampa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Lagravinese Maria Rosaria</dc:creator>
  <cp:lastModifiedBy>Marvogli Matteo</cp:lastModifiedBy>
  <cp:lastPrinted>2015-11-24T09:09:21Z</cp:lastPrinted>
  <dcterms:created xsi:type="dcterms:W3CDTF">2013-06-25T08:02:52Z</dcterms:created>
  <dcterms:modified xsi:type="dcterms:W3CDTF">2019-05-20T12:30:08Z</dcterms:modified>
</cp:coreProperties>
</file>